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90" windowHeight="11640" firstSheet="1" activeTab="1"/>
  </bookViews>
  <sheets>
    <sheet name="2009 WA State Cesarean Rates" sheetId="1" r:id="rId1"/>
    <sheet name="Sorted by Cesarean Rate" sheetId="2" r:id="rId2"/>
    <sheet name="Sorted by County" sheetId="3" r:id="rId3"/>
    <sheet name="2010 DATA " sheetId="4" r:id="rId4"/>
    <sheet name="Primary Cesarean Rate by County" sheetId="5" r:id="rId5"/>
    <sheet name="Spokane County Hospitals" sheetId="6" r:id="rId6"/>
  </sheets>
  <definedNames/>
  <calcPr fullCalcOnLoad="1"/>
</workbook>
</file>

<file path=xl/sharedStrings.xml><?xml version="1.0" encoding="utf-8"?>
<sst xmlns="http://schemas.openxmlformats.org/spreadsheetml/2006/main" count="913" uniqueCount="139">
  <si>
    <t>Deaconess Medical Center</t>
  </si>
  <si>
    <t>Grays Harbor Community Hospital</t>
  </si>
  <si>
    <t>Northwest Hospital</t>
  </si>
  <si>
    <t>Saint Francis Hospital</t>
  </si>
  <si>
    <t>Saint Joseph Medical Center</t>
  </si>
  <si>
    <t>Skagit Valley Hospital</t>
  </si>
  <si>
    <t>Auburn Regional Medical Center</t>
  </si>
  <si>
    <t>Central Washington Hospital</t>
  </si>
  <si>
    <t>Good Samaritan Hospital</t>
  </si>
  <si>
    <t>Harrison Memorial Hospital</t>
  </si>
  <si>
    <t>Highline Community Hospital</t>
  </si>
  <si>
    <t>Kadlec Regional Medical Center</t>
  </si>
  <si>
    <t>Overlake Hospital Medical Center</t>
  </si>
  <si>
    <t>PeaceHealth Saint Joseph Hospital</t>
  </si>
  <si>
    <t>Providence Holy Family Hospital</t>
  </si>
  <si>
    <t>Providence Regional Medical Center Everett</t>
  </si>
  <si>
    <t>Providence Sacred Heart Medical Center</t>
  </si>
  <si>
    <t>Providence Saint Peter Hospital</t>
  </si>
  <si>
    <t>Southwest Washington Medical Center</t>
  </si>
  <si>
    <t>Swedish Medical Center - First Hill</t>
  </si>
  <si>
    <t>Tacoma General Allenmore Hospital</t>
  </si>
  <si>
    <t>University Of Washington Medical Center</t>
  </si>
  <si>
    <t>Valley Medical Center</t>
  </si>
  <si>
    <t>Stevens Healthcare</t>
  </si>
  <si>
    <t>Yakima Valley Memorial Hospital</t>
  </si>
  <si>
    <t>Evergreen Hospital Medical Center</t>
  </si>
  <si>
    <t>Legacy Salmon Creek Hospital</t>
  </si>
  <si>
    <t>Providence Saint Mary Medical Center</t>
  </si>
  <si>
    <t>Valley Hospital and Medical Center</t>
  </si>
  <si>
    <t>Capital Medical Center</t>
  </si>
  <si>
    <t>Toppenish Community Hospital</t>
  </si>
  <si>
    <t>Kennewick General Hospital</t>
  </si>
  <si>
    <t>PeaceHealth Saint John Medical Center</t>
  </si>
  <si>
    <t>Cascade Valley Hospital</t>
  </si>
  <si>
    <t>Providence Centralia Hospital</t>
  </si>
  <si>
    <t>Walla Walla General Hospital</t>
  </si>
  <si>
    <t>Island Hospital</t>
  </si>
  <si>
    <t>Kittitas Valley Hospital</t>
  </si>
  <si>
    <t>Olympic Medical Center</t>
  </si>
  <si>
    <t>Sunnyside Community Hospital</t>
  </si>
  <si>
    <t>Valley General Hospital</t>
  </si>
  <si>
    <t>Lourdes Medical Center</t>
  </si>
  <si>
    <t>Mason General Hospital</t>
  </si>
  <si>
    <t>Whidbey General Hospital</t>
  </si>
  <si>
    <t>Whitman Hospital &amp; Medical Center</t>
  </si>
  <si>
    <t>Group Health Central Hospital</t>
  </si>
  <si>
    <t>Okanogan-Douglas Hospital</t>
  </si>
  <si>
    <t>Newport Community Hospital</t>
  </si>
  <si>
    <t>Lake Chelan Community Hospital</t>
  </si>
  <si>
    <t>Providence Mount Carmel Hospital</t>
  </si>
  <si>
    <t>Enumclaw Regional Hospital</t>
  </si>
  <si>
    <t>Skyline Hospital</t>
  </si>
  <si>
    <t>Morton General Hospital</t>
  </si>
  <si>
    <t>Samaritan Hospital</t>
  </si>
  <si>
    <t>Forks Community Hospital</t>
  </si>
  <si>
    <t>Mid-Valley Hospital</t>
  </si>
  <si>
    <t>North Valley Hospital</t>
  </si>
  <si>
    <t>Othello Community Hospital</t>
  </si>
  <si>
    <t>Providence Saint Joseph's Hospital</t>
  </si>
  <si>
    <t>Pullman Regional Hospital</t>
  </si>
  <si>
    <t>Coulee Community Hospital</t>
  </si>
  <si>
    <t>Jefferson Hospital</t>
  </si>
  <si>
    <t>Prosser Memorial Hospital</t>
  </si>
  <si>
    <t>Title / Hospital Name</t>
  </si>
  <si>
    <t>765 Cesarean w/CCMCC</t>
  </si>
  <si>
    <t>766 Cesarean w/o CC/MCC</t>
  </si>
  <si>
    <t>767 &amp; 768 Vaginal delivery w sterilization &amp;/or D&amp;C or other OR Procedure</t>
  </si>
  <si>
    <t>774 Vaginal delivery w complicating diagnoses</t>
  </si>
  <si>
    <t>775 Vaginal delivery w/o complicating diagnoses</t>
  </si>
  <si>
    <t>Total Deliveries</t>
  </si>
  <si>
    <t>Total Cesarean Deliveries</t>
  </si>
  <si>
    <t>Total Vaginal Deliveries</t>
  </si>
  <si>
    <t>% Cesarean</t>
  </si>
  <si>
    <t>Total Complicated Deliveries %</t>
  </si>
  <si>
    <t>Total</t>
  </si>
  <si>
    <t>% Complicated Deliveries</t>
  </si>
  <si>
    <t>767 &amp; 768</t>
  </si>
  <si>
    <t>Cesarean Deliveries</t>
  </si>
  <si>
    <t>Vaginal Deliveries</t>
  </si>
  <si>
    <t>All Deliveries</t>
  </si>
  <si>
    <t>2009 Washington State Cesarean Birth Rates by Hospital</t>
  </si>
  <si>
    <t>%   Cesarean</t>
  </si>
  <si>
    <t xml:space="preserve">http://www.doh.wa.gov/ehsphl/hospdata/CHARS/Default.htm </t>
  </si>
  <si>
    <r>
      <rPr>
        <u val="single"/>
        <sz val="10"/>
        <color indexed="8"/>
        <rFont val="Arial"/>
        <family val="2"/>
      </rPr>
      <t>Methodology</t>
    </r>
    <r>
      <rPr>
        <sz val="10"/>
        <color indexed="8"/>
        <rFont val="Arial"/>
        <family val="2"/>
      </rPr>
      <t xml:space="preserve">:  For total births, tallied DRG categories: 765 -  cesarean with complications, 766 – cesarean rate without complication, 767 – vaginal delivery sterilization or D&amp;C or other OR procedures, 774 - vaginal delivery with complicating conditions, 775 – vaginal delivery without complicating conditions.   The CS total was category 765 + 766.  Rate was calculated as CS Total / Total Births.    For the rate of complicated deliveries, tallied DRG codes 765 + 774 divided by total births.   Calculations done by Kim James, CD(DONA, PALS), ICCE, LCCE.  www.kimjames.net </t>
    </r>
  </si>
  <si>
    <t xml:space="preserve">  Hospitals in top 1/3 of state</t>
  </si>
  <si>
    <t xml:space="preserve">  Hospitals in middle 1/3 of state</t>
  </si>
  <si>
    <t xml:space="preserve">  Hospitals in bottom 1/3 of state</t>
  </si>
  <si>
    <t>Ranked by % of Cesarean Deliveries, Highest to Lowest</t>
  </si>
  <si>
    <t>Ranked by % of Complicated Deliveries, Highest to Lowest</t>
  </si>
  <si>
    <t>*Please note that the hospitals with the highest cesarean birth rates don't always have the highest rate of complicated deliveries</t>
  </si>
  <si>
    <t>County</t>
  </si>
  <si>
    <t>Okanogan</t>
  </si>
  <si>
    <t>King</t>
  </si>
  <si>
    <t>Cowlitz</t>
  </si>
  <si>
    <t>Whatcom</t>
  </si>
  <si>
    <t>Lewis</t>
  </si>
  <si>
    <t>Stevens</t>
  </si>
  <si>
    <t>Walla Walla</t>
  </si>
  <si>
    <t>Thurston</t>
  </si>
  <si>
    <t>Whitman</t>
  </si>
  <si>
    <t>Skagit</t>
  </si>
  <si>
    <t>Klickitat</t>
  </si>
  <si>
    <t>Snohomish</t>
  </si>
  <si>
    <t>Island</t>
  </si>
  <si>
    <t>Chelan</t>
  </si>
  <si>
    <t>Grant</t>
  </si>
  <si>
    <t>Spokane</t>
  </si>
  <si>
    <t>Clallam</t>
  </si>
  <si>
    <t>Pierce</t>
  </si>
  <si>
    <t>Yakima</t>
  </si>
  <si>
    <t>Grays</t>
  </si>
  <si>
    <t>Kitsap</t>
  </si>
  <si>
    <t>Jefferson</t>
  </si>
  <si>
    <t>Benton</t>
  </si>
  <si>
    <t>Kittitas</t>
  </si>
  <si>
    <t>Clark</t>
  </si>
  <si>
    <t>Mason</t>
  </si>
  <si>
    <t>Pend Oreille</t>
  </si>
  <si>
    <t>Adams</t>
  </si>
  <si>
    <t>Primary Cesareans</t>
  </si>
  <si>
    <t>% of all Cesareans</t>
  </si>
  <si>
    <t>All Births</t>
  </si>
  <si>
    <t>Cesarean Birth</t>
  </si>
  <si>
    <t>% All Births</t>
  </si>
  <si>
    <t>% of All Births</t>
  </si>
  <si>
    <t>http://www.doh.wa.gov/ehsphl/chs/chs-data/birth/htmltables/c6.htm</t>
  </si>
  <si>
    <t>All Counties</t>
  </si>
  <si>
    <t>Franklin</t>
  </si>
  <si>
    <t xml:space="preserve">Island </t>
  </si>
  <si>
    <t>Grays Harbor</t>
  </si>
  <si>
    <t>Alphabetically Ordered by County</t>
  </si>
  <si>
    <t xml:space="preserve">2009 Washington State Cesarean Birth Rates by PRIMARY CESAREAN </t>
  </si>
  <si>
    <t>Cesarean Births</t>
  </si>
  <si>
    <t>Ranked by Primary Cesarean (% of All Births)</t>
  </si>
  <si>
    <t>2009 Spokane County Cesarean Birth Rates by Hospital</t>
  </si>
  <si>
    <t>2010 Washington State Cesarean Birth Rates by Hospital</t>
  </si>
  <si>
    <r>
      <t>Methodology</t>
    </r>
    <r>
      <rPr>
        <sz val="10"/>
        <color indexed="63"/>
        <rFont val="Arial"/>
        <family val="2"/>
      </rPr>
      <t>:  For total births, tallied DRG categories: 765 -  cesarean with complications, 766 – cesarean rate without complication, 767 – vaginal delivery sterilization or D&amp;C or other OR procedures, 774 - vaginal delivery with complicating conditions, 775 – vaginal delivery without complicating conditions.   The CS total was category 765 + 766.  Rate was calculated as CS Total / Total Births.    For the rate of complicated deliveries, tallied DRG codes 765 + 774 divided by total births.   Calculations done by Kim James, CD(DONA, PALS), ICCE, LCCE. www.kimjames.net</t>
    </r>
  </si>
  <si>
    <t> Data from:  http://www.doh.wa.gov/ehsphl/hospdata/CHARS/Default.htm</t>
  </si>
  <si>
    <r>
      <rPr>
        <b/>
        <u val="single"/>
        <sz val="10"/>
        <color indexed="8"/>
        <rFont val="Arial"/>
        <family val="2"/>
      </rPr>
      <t>Methodology</t>
    </r>
    <r>
      <rPr>
        <sz val="10"/>
        <color indexed="8"/>
        <rFont val="Arial"/>
        <family val="2"/>
      </rPr>
      <t xml:space="preserve">:  For total births, tallied DRG categories: 765 -  cesarean with complications, 766 – cesarean rate without complication, 767 – vaginal delivery sterilization or D&amp;C or other OR procedures, 774 - vaginal delivery with complicating conditions, 775 – vaginal delivery without complicating conditions.   The CS total was category 765 + 766.  Rate was calculated as CS Total / Total Births.    For the rate of complicated deliveries, tallied DRG codes 765 + 774 divided by total births.   Calculations done by Kim James, CD(DONA, PALS), ICCE, LCCE. www.kimjames.net.   Data from:  </t>
    </r>
    <r>
      <rPr>
        <u val="single"/>
        <sz val="10"/>
        <color indexed="8"/>
        <rFont val="Arial"/>
        <family val="2"/>
      </rPr>
      <t>http://www.doh.wa.gov/ehsphl/hospdata/CHARS/Default.htm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</si>
</sst>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(* #,##0_);_(* \(#,##0\);_(* &quot;-&quot;??_);_(@_)"/>
    <numFmt numFmtId="166" formatCode="&quot;$&quot;#,##0.00"/>
    <numFmt numFmtId="167" formatCode="0.0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</numFmts>
  <fonts count="57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0"/>
      <color indexed="20"/>
      <name val="MS Sans Serif"/>
      <family val="0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MS Sans Serif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b/>
      <u val="single"/>
      <sz val="10"/>
      <color indexed="8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u val="single"/>
      <sz val="10"/>
      <color theme="11"/>
      <name val="MS Sans Serif"/>
      <family val="0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MS Sans Serif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b/>
      <u val="single"/>
      <sz val="10"/>
      <color rgb="FF333333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8" fontId="3" fillId="0" borderId="0" xfId="60" applyNumberFormat="1" applyFont="1" applyFill="1" applyBorder="1" applyAlignment="1" applyProtection="1">
      <alignment/>
      <protection/>
    </xf>
    <xf numFmtId="9" fontId="3" fillId="0" borderId="0" xfId="6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0" borderId="10" xfId="57" applyFont="1" applyBorder="1" applyAlignment="1" quotePrefix="1">
      <alignment horizontal="left" wrapText="1"/>
      <protection/>
    </xf>
    <xf numFmtId="0" fontId="6" fillId="0" borderId="10" xfId="0" applyFont="1" applyBorder="1" applyAlignment="1">
      <alignment wrapText="1"/>
    </xf>
    <xf numFmtId="168" fontId="3" fillId="0" borderId="10" xfId="60" applyNumberFormat="1" applyFont="1" applyFill="1" applyBorder="1" applyAlignment="1" applyProtection="1">
      <alignment horizontal="center" wrapText="1"/>
      <protection/>
    </xf>
    <xf numFmtId="165" fontId="5" fillId="0" borderId="11" xfId="42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right" indent="2"/>
      <protection/>
    </xf>
    <xf numFmtId="168" fontId="3" fillId="0" borderId="10" xfId="60" applyNumberFormat="1" applyFont="1" applyFill="1" applyBorder="1" applyAlignment="1" applyProtection="1">
      <alignment horizontal="right" indent="2"/>
      <protection/>
    </xf>
    <xf numFmtId="9" fontId="3" fillId="0" borderId="12" xfId="60" applyFont="1" applyFill="1" applyBorder="1" applyAlignment="1" applyProtection="1">
      <alignment horizontal="right" indent="2"/>
      <protection/>
    </xf>
    <xf numFmtId="0" fontId="4" fillId="0" borderId="13" xfId="0" applyNumberFormat="1" applyFont="1" applyFill="1" applyBorder="1" applyAlignment="1" applyProtection="1">
      <alignment/>
      <protection/>
    </xf>
    <xf numFmtId="168" fontId="3" fillId="0" borderId="14" xfId="60" applyNumberFormat="1" applyFont="1" applyFill="1" applyBorder="1" applyAlignment="1" applyProtection="1">
      <alignment/>
      <protection/>
    </xf>
    <xf numFmtId="9" fontId="3" fillId="0" borderId="15" xfId="60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9" fontId="3" fillId="0" borderId="12" xfId="60" applyFont="1" applyFill="1" applyBorder="1" applyAlignment="1" applyProtection="1">
      <alignment horizontal="center" wrapText="1"/>
      <protection/>
    </xf>
    <xf numFmtId="0" fontId="47" fillId="0" borderId="0" xfId="53" applyNumberFormat="1" applyFill="1" applyBorder="1" applyAlignment="1" applyProtection="1">
      <alignment/>
      <protection/>
    </xf>
    <xf numFmtId="0" fontId="4" fillId="19" borderId="0" xfId="0" applyFont="1" applyFill="1" applyAlignment="1">
      <alignment vertical="center"/>
    </xf>
    <xf numFmtId="3" fontId="6" fillId="19" borderId="16" xfId="0" applyNumberFormat="1" applyFont="1" applyFill="1" applyBorder="1" applyAlignment="1">
      <alignment horizontal="right" vertical="center"/>
    </xf>
    <xf numFmtId="3" fontId="6" fillId="19" borderId="0" xfId="0" applyNumberFormat="1" applyFont="1" applyFill="1" applyBorder="1" applyAlignment="1">
      <alignment horizontal="right" vertical="center"/>
    </xf>
    <xf numFmtId="3" fontId="4" fillId="19" borderId="17" xfId="0" applyNumberFormat="1" applyFont="1" applyFill="1" applyBorder="1" applyAlignment="1">
      <alignment horizontal="right" vertical="center" indent="2"/>
    </xf>
    <xf numFmtId="3" fontId="4" fillId="19" borderId="16" xfId="0" applyNumberFormat="1" applyFont="1" applyFill="1" applyBorder="1" applyAlignment="1" applyProtection="1">
      <alignment horizontal="right" indent="2"/>
      <protection/>
    </xf>
    <xf numFmtId="168" fontId="3" fillId="19" borderId="0" xfId="60" applyNumberFormat="1" applyFont="1" applyFill="1" applyBorder="1" applyAlignment="1" applyProtection="1">
      <alignment horizontal="right" indent="2"/>
      <protection/>
    </xf>
    <xf numFmtId="9" fontId="3" fillId="19" borderId="17" xfId="60" applyFont="1" applyFill="1" applyBorder="1" applyAlignment="1" applyProtection="1">
      <alignment horizontal="right" indent="2"/>
      <protection/>
    </xf>
    <xf numFmtId="0" fontId="4" fillId="15" borderId="0" xfId="0" applyFont="1" applyFill="1" applyAlignment="1">
      <alignment vertical="center"/>
    </xf>
    <xf numFmtId="3" fontId="6" fillId="15" borderId="16" xfId="0" applyNumberFormat="1" applyFont="1" applyFill="1" applyBorder="1" applyAlignment="1">
      <alignment horizontal="right" vertical="center"/>
    </xf>
    <xf numFmtId="3" fontId="6" fillId="15" borderId="0" xfId="0" applyNumberFormat="1" applyFont="1" applyFill="1" applyBorder="1" applyAlignment="1">
      <alignment horizontal="right" vertical="center"/>
    </xf>
    <xf numFmtId="3" fontId="4" fillId="15" borderId="17" xfId="0" applyNumberFormat="1" applyFont="1" applyFill="1" applyBorder="1" applyAlignment="1">
      <alignment horizontal="right" vertical="center" indent="2"/>
    </xf>
    <xf numFmtId="3" fontId="4" fillId="15" borderId="16" xfId="0" applyNumberFormat="1" applyFont="1" applyFill="1" applyBorder="1" applyAlignment="1" applyProtection="1">
      <alignment horizontal="right" indent="2"/>
      <protection/>
    </xf>
    <xf numFmtId="168" fontId="3" fillId="15" borderId="0" xfId="60" applyNumberFormat="1" applyFont="1" applyFill="1" applyBorder="1" applyAlignment="1" applyProtection="1">
      <alignment horizontal="right" indent="2"/>
      <protection/>
    </xf>
    <xf numFmtId="9" fontId="3" fillId="15" borderId="17" xfId="60" applyFont="1" applyFill="1" applyBorder="1" applyAlignment="1" applyProtection="1">
      <alignment horizontal="right" indent="2"/>
      <protection/>
    </xf>
    <xf numFmtId="0" fontId="4" fillId="16" borderId="0" xfId="0" applyFont="1" applyFill="1" applyAlignment="1">
      <alignment vertical="center"/>
    </xf>
    <xf numFmtId="3" fontId="6" fillId="16" borderId="16" xfId="0" applyNumberFormat="1" applyFont="1" applyFill="1" applyBorder="1" applyAlignment="1">
      <alignment horizontal="right" vertical="center"/>
    </xf>
    <xf numFmtId="3" fontId="6" fillId="16" borderId="0" xfId="0" applyNumberFormat="1" applyFont="1" applyFill="1" applyBorder="1" applyAlignment="1">
      <alignment horizontal="right" vertical="center"/>
    </xf>
    <xf numFmtId="3" fontId="4" fillId="16" borderId="17" xfId="0" applyNumberFormat="1" applyFont="1" applyFill="1" applyBorder="1" applyAlignment="1">
      <alignment horizontal="right" vertical="center" indent="2"/>
    </xf>
    <xf numFmtId="3" fontId="4" fillId="16" borderId="16" xfId="0" applyNumberFormat="1" applyFont="1" applyFill="1" applyBorder="1" applyAlignment="1" applyProtection="1">
      <alignment horizontal="right" indent="2"/>
      <protection/>
    </xf>
    <xf numFmtId="168" fontId="3" fillId="16" borderId="0" xfId="60" applyNumberFormat="1" applyFont="1" applyFill="1" applyBorder="1" applyAlignment="1" applyProtection="1">
      <alignment horizontal="right" indent="2"/>
      <protection/>
    </xf>
    <xf numFmtId="9" fontId="3" fillId="16" borderId="17" xfId="60" applyFont="1" applyFill="1" applyBorder="1" applyAlignment="1" applyProtection="1">
      <alignment horizontal="right" indent="2"/>
      <protection/>
    </xf>
    <xf numFmtId="3" fontId="3" fillId="0" borderId="12" xfId="0" applyNumberFormat="1" applyFont="1" applyFill="1" applyBorder="1" applyAlignment="1">
      <alignment horizontal="right" vertical="center" indent="2"/>
    </xf>
    <xf numFmtId="0" fontId="3" fillId="15" borderId="18" xfId="0" applyNumberFormat="1" applyFont="1" applyFill="1" applyBorder="1" applyAlignment="1" applyProtection="1">
      <alignment horizontal="center"/>
      <protection/>
    </xf>
    <xf numFmtId="0" fontId="3" fillId="19" borderId="18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16" borderId="18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 indent="2"/>
    </xf>
    <xf numFmtId="3" fontId="4" fillId="0" borderId="16" xfId="0" applyNumberFormat="1" applyFont="1" applyFill="1" applyBorder="1" applyAlignment="1" applyProtection="1">
      <alignment horizontal="right" indent="2"/>
      <protection/>
    </xf>
    <xf numFmtId="168" fontId="3" fillId="0" borderId="0" xfId="60" applyNumberFormat="1" applyFont="1" applyFill="1" applyBorder="1" applyAlignment="1" applyProtection="1">
      <alignment horizontal="right" indent="2"/>
      <protection/>
    </xf>
    <xf numFmtId="9" fontId="3" fillId="0" borderId="17" xfId="60" applyFont="1" applyFill="1" applyBorder="1" applyAlignment="1" applyProtection="1">
      <alignment horizontal="right" indent="2"/>
      <protection/>
    </xf>
    <xf numFmtId="168" fontId="4" fillId="0" borderId="0" xfId="6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wrapText="1"/>
      <protection/>
    </xf>
    <xf numFmtId="165" fontId="4" fillId="0" borderId="0" xfId="42" applyNumberFormat="1" applyFont="1" applyFill="1" applyBorder="1" applyAlignment="1" applyProtection="1">
      <alignment/>
      <protection/>
    </xf>
    <xf numFmtId="165" fontId="3" fillId="0" borderId="0" xfId="42" applyNumberFormat="1" applyFont="1" applyFill="1" applyBorder="1" applyAlignment="1" applyProtection="1">
      <alignment/>
      <protection/>
    </xf>
    <xf numFmtId="168" fontId="4" fillId="0" borderId="10" xfId="60" applyNumberFormat="1" applyFont="1" applyFill="1" applyBorder="1" applyAlignment="1" applyProtection="1">
      <alignment horizontal="center" wrapText="1"/>
      <protection/>
    </xf>
    <xf numFmtId="165" fontId="4" fillId="0" borderId="19" xfId="42" applyNumberFormat="1" applyFont="1" applyFill="1" applyBorder="1" applyAlignment="1" applyProtection="1">
      <alignment horizontal="center" wrapText="1"/>
      <protection/>
    </xf>
    <xf numFmtId="165" fontId="4" fillId="0" borderId="16" xfId="42" applyNumberFormat="1" applyFont="1" applyFill="1" applyBorder="1" applyAlignment="1" applyProtection="1">
      <alignment/>
      <protection/>
    </xf>
    <xf numFmtId="165" fontId="4" fillId="0" borderId="11" xfId="42" applyNumberFormat="1" applyFont="1" applyFill="1" applyBorder="1" applyAlignment="1" applyProtection="1">
      <alignment/>
      <protection/>
    </xf>
    <xf numFmtId="168" fontId="4" fillId="0" borderId="0" xfId="60" applyNumberFormat="1" applyFont="1" applyFill="1" applyBorder="1" applyAlignment="1" applyProtection="1">
      <alignment horizontal="right" indent="1"/>
      <protection/>
    </xf>
    <xf numFmtId="168" fontId="4" fillId="0" borderId="10" xfId="60" applyNumberFormat="1" applyFont="1" applyFill="1" applyBorder="1" applyAlignment="1" applyProtection="1">
      <alignment horizontal="right" indent="1"/>
      <protection/>
    </xf>
    <xf numFmtId="165" fontId="4" fillId="0" borderId="20" xfId="42" applyNumberFormat="1" applyFont="1" applyFill="1" applyBorder="1" applyAlignment="1" applyProtection="1">
      <alignment horizontal="right" indent="1"/>
      <protection/>
    </xf>
    <xf numFmtId="165" fontId="4" fillId="0" borderId="21" xfId="42" applyNumberFormat="1" applyFont="1" applyFill="1" applyBorder="1" applyAlignment="1" applyProtection="1">
      <alignment horizontal="right" indent="1"/>
      <protection/>
    </xf>
    <xf numFmtId="168" fontId="4" fillId="0" borderId="22" xfId="60" applyNumberFormat="1" applyFont="1" applyFill="1" applyBorder="1" applyAlignment="1" applyProtection="1">
      <alignment horizontal="right" indent="1"/>
      <protection/>
    </xf>
    <xf numFmtId="168" fontId="3" fillId="0" borderId="23" xfId="60" applyNumberFormat="1" applyFont="1" applyFill="1" applyBorder="1" applyAlignment="1" applyProtection="1">
      <alignment horizontal="right" indent="1"/>
      <protection/>
    </xf>
    <xf numFmtId="165" fontId="4" fillId="0" borderId="24" xfId="42" applyNumberFormat="1" applyFont="1" applyFill="1" applyBorder="1" applyAlignment="1" applyProtection="1">
      <alignment/>
      <protection/>
    </xf>
    <xf numFmtId="165" fontId="4" fillId="0" borderId="25" xfId="42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68" fontId="3" fillId="0" borderId="26" xfId="60" applyNumberFormat="1" applyFont="1" applyFill="1" applyBorder="1" applyAlignment="1" applyProtection="1">
      <alignment horizontal="right" indent="1"/>
      <protection/>
    </xf>
    <xf numFmtId="165" fontId="4" fillId="0" borderId="25" xfId="42" applyNumberFormat="1" applyFont="1" applyFill="1" applyBorder="1" applyAlignment="1" applyProtection="1">
      <alignment horizontal="right" indent="1"/>
      <protection/>
    </xf>
    <xf numFmtId="0" fontId="0" fillId="0" borderId="0" xfId="0" applyNumberFormat="1" applyFont="1" applyFill="1" applyBorder="1" applyAlignment="1" applyProtection="1">
      <alignment/>
      <protection/>
    </xf>
    <xf numFmtId="165" fontId="4" fillId="0" borderId="11" xfId="42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ill="1" applyBorder="1" applyAlignment="1" applyProtection="1">
      <alignment/>
      <protection/>
    </xf>
    <xf numFmtId="165" fontId="4" fillId="0" borderId="21" xfId="42" applyNumberFormat="1" applyFont="1" applyFill="1" applyBorder="1" applyAlignment="1" applyProtection="1">
      <alignment horizontal="center" wrapText="1"/>
      <protection/>
    </xf>
    <xf numFmtId="168" fontId="4" fillId="0" borderId="22" xfId="60" applyNumberFormat="1" applyFont="1" applyFill="1" applyBorder="1" applyAlignment="1" applyProtection="1">
      <alignment horizontal="center" wrapText="1"/>
      <protection/>
    </xf>
    <xf numFmtId="168" fontId="3" fillId="0" borderId="26" xfId="60" applyNumberFormat="1" applyFont="1" applyFill="1" applyBorder="1" applyAlignment="1" applyProtection="1">
      <alignment horizontal="center" wrapText="1"/>
      <protection/>
    </xf>
    <xf numFmtId="165" fontId="4" fillId="0" borderId="28" xfId="42" applyNumberFormat="1" applyFont="1" applyFill="1" applyBorder="1" applyAlignment="1" applyProtection="1">
      <alignment horizontal="right" indent="1"/>
      <protection/>
    </xf>
    <xf numFmtId="168" fontId="4" fillId="0" borderId="29" xfId="60" applyNumberFormat="1" applyFont="1" applyFill="1" applyBorder="1" applyAlignment="1" applyProtection="1">
      <alignment horizontal="right" indent="1"/>
      <protection/>
    </xf>
    <xf numFmtId="168" fontId="3" fillId="0" borderId="30" xfId="60" applyNumberFormat="1" applyFont="1" applyFill="1" applyBorder="1" applyAlignment="1" applyProtection="1">
      <alignment horizontal="right" indent="1"/>
      <protection/>
    </xf>
    <xf numFmtId="0" fontId="11" fillId="0" borderId="0" xfId="0" applyNumberFormat="1" applyFont="1" applyFill="1" applyBorder="1" applyAlignment="1" applyProtection="1">
      <alignment/>
      <protection/>
    </xf>
    <xf numFmtId="165" fontId="11" fillId="0" borderId="31" xfId="42" applyNumberFormat="1" applyFont="1" applyFill="1" applyBorder="1" applyAlignment="1" applyProtection="1">
      <alignment/>
      <protection/>
    </xf>
    <xf numFmtId="165" fontId="11" fillId="0" borderId="13" xfId="42" applyNumberFormat="1" applyFont="1" applyFill="1" applyBorder="1" applyAlignment="1" applyProtection="1">
      <alignment/>
      <protection/>
    </xf>
    <xf numFmtId="168" fontId="11" fillId="0" borderId="14" xfId="60" applyNumberFormat="1" applyFont="1" applyFill="1" applyBorder="1" applyAlignment="1" applyProtection="1">
      <alignment horizontal="right" indent="1"/>
      <protection/>
    </xf>
    <xf numFmtId="165" fontId="11" fillId="0" borderId="32" xfId="42" applyNumberFormat="1" applyFont="1" applyFill="1" applyBorder="1" applyAlignment="1" applyProtection="1">
      <alignment horizontal="right" indent="1"/>
      <protection/>
    </xf>
    <xf numFmtId="168" fontId="12" fillId="0" borderId="33" xfId="60" applyNumberFormat="1" applyFont="1" applyFill="1" applyBorder="1" applyAlignment="1" applyProtection="1">
      <alignment horizontal="right" inden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165" fontId="13" fillId="0" borderId="0" xfId="42" applyNumberFormat="1" applyFont="1" applyFill="1" applyBorder="1" applyAlignment="1" applyProtection="1">
      <alignment horizontal="center"/>
      <protection/>
    </xf>
    <xf numFmtId="165" fontId="3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9" fontId="4" fillId="0" borderId="0" xfId="60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3" fontId="4" fillId="0" borderId="18" xfId="0" applyNumberFormat="1" applyFont="1" applyFill="1" applyBorder="1" applyAlignment="1" applyProtection="1">
      <alignment/>
      <protection/>
    </xf>
    <xf numFmtId="168" fontId="4" fillId="0" borderId="18" xfId="60" applyNumberFormat="1" applyFont="1" applyFill="1" applyBorder="1" applyAlignment="1" applyProtection="1">
      <alignment/>
      <protection/>
    </xf>
    <xf numFmtId="9" fontId="4" fillId="0" borderId="18" xfId="60" applyFont="1" applyFill="1" applyBorder="1" applyAlignment="1" applyProtection="1">
      <alignment/>
      <protection/>
    </xf>
    <xf numFmtId="0" fontId="9" fillId="0" borderId="18" xfId="57" applyFont="1" applyBorder="1" applyAlignment="1" quotePrefix="1">
      <alignment horizontal="center" vertical="center" wrapText="1"/>
      <protection/>
    </xf>
    <xf numFmtId="165" fontId="9" fillId="0" borderId="18" xfId="4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65" fontId="4" fillId="0" borderId="18" xfId="42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168" fontId="3" fillId="0" borderId="18" xfId="60" applyNumberFormat="1" applyFont="1" applyFill="1" applyBorder="1" applyAlignment="1" applyProtection="1">
      <alignment horizontal="center" wrapText="1"/>
      <protection/>
    </xf>
    <xf numFmtId="9" fontId="3" fillId="0" borderId="18" xfId="60" applyFont="1" applyFill="1" applyBorder="1" applyAlignment="1" applyProtection="1">
      <alignment horizontal="center" wrapText="1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8" xfId="57" applyFont="1" applyBorder="1" applyAlignment="1" quotePrefix="1">
      <alignment horizontal="center" wrapText="1"/>
      <protection/>
    </xf>
    <xf numFmtId="165" fontId="9" fillId="0" borderId="18" xfId="42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>
      <alignment horizontal="right" vertical="center"/>
    </xf>
    <xf numFmtId="168" fontId="3" fillId="0" borderId="18" xfId="60" applyNumberFormat="1" applyFont="1" applyFill="1" applyBorder="1" applyAlignment="1" applyProtection="1">
      <alignment/>
      <protection/>
    </xf>
    <xf numFmtId="9" fontId="3" fillId="0" borderId="18" xfId="60" applyFont="1" applyFill="1" applyBorder="1" applyAlignment="1" applyProtection="1">
      <alignment/>
      <protection/>
    </xf>
    <xf numFmtId="9" fontId="4" fillId="0" borderId="18" xfId="60" applyFont="1" applyFill="1" applyBorder="1" applyAlignment="1" applyProtection="1">
      <alignment horizontal="right" indent="2"/>
      <protection/>
    </xf>
    <xf numFmtId="9" fontId="3" fillId="0" borderId="18" xfId="60" applyFont="1" applyFill="1" applyBorder="1" applyAlignment="1" applyProtection="1">
      <alignment horizontal="right" indent="2"/>
      <protection/>
    </xf>
    <xf numFmtId="168" fontId="4" fillId="0" borderId="18" xfId="60" applyNumberFormat="1" applyFont="1" applyFill="1" applyBorder="1" applyAlignment="1" applyProtection="1">
      <alignment horizontal="right" indent="1"/>
      <protection/>
    </xf>
    <xf numFmtId="168" fontId="3" fillId="0" borderId="18" xfId="60" applyNumberFormat="1" applyFont="1" applyFill="1" applyBorder="1" applyAlignment="1" applyProtection="1">
      <alignment horizontal="right" indent="1"/>
      <protection/>
    </xf>
    <xf numFmtId="3" fontId="4" fillId="0" borderId="18" xfId="0" applyNumberFormat="1" applyFont="1" applyBorder="1" applyAlignment="1">
      <alignment horizontal="right" vertical="center" indent="2"/>
    </xf>
    <xf numFmtId="3" fontId="4" fillId="0" borderId="18" xfId="0" applyNumberFormat="1" applyFont="1" applyFill="1" applyBorder="1" applyAlignment="1" applyProtection="1">
      <alignment horizontal="right" indent="2"/>
      <protection/>
    </xf>
    <xf numFmtId="3" fontId="3" fillId="0" borderId="18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yDRG.r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9</xdr:row>
      <xdr:rowOff>85725</xdr:rowOff>
    </xdr:from>
    <xdr:to>
      <xdr:col>19</xdr:col>
      <xdr:colOff>257175</xdr:colOff>
      <xdr:row>32</xdr:row>
      <xdr:rowOff>152400</xdr:rowOff>
    </xdr:to>
    <xdr:pic>
      <xdr:nvPicPr>
        <xdr:cNvPr id="1" name="Picture 1" descr="washington-county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81200"/>
          <a:ext cx="7143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h.wa.gov/ehsphl/hospdata/CHARS/Default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h.wa.gov/ehsphl/hospdata/CHARS/Default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h.wa.gov/ehsphl/hospdata/CHARS/Default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h.wa.gov/ehsphl/hospdata/CHARS/Default.htm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zoomScalePageLayoutView="0" workbookViewId="0" topLeftCell="A66">
      <selection activeCell="A89" sqref="A89:IV161"/>
    </sheetView>
  </sheetViews>
  <sheetFormatPr defaultColWidth="11.421875" defaultRowHeight="12.75"/>
  <cols>
    <col min="1" max="1" width="39.140625" style="2" customWidth="1"/>
    <col min="2" max="2" width="4.7109375" style="6" customWidth="1"/>
    <col min="3" max="3" width="5.57421875" style="6" customWidth="1"/>
    <col min="4" max="4" width="9.8515625" style="2" customWidth="1"/>
    <col min="5" max="6" width="4.7109375" style="6" customWidth="1"/>
    <col min="7" max="7" width="5.57421875" style="6" customWidth="1"/>
    <col min="8" max="8" width="9.7109375" style="2" customWidth="1"/>
    <col min="9" max="9" width="10.57421875" style="2" customWidth="1"/>
    <col min="10" max="10" width="11.7109375" style="4" customWidth="1"/>
    <col min="11" max="11" width="12.28125" style="5" customWidth="1"/>
    <col min="12" max="12" width="11.421875" style="2" customWidth="1"/>
    <col min="13" max="13" width="3.421875" style="2" customWidth="1"/>
    <col min="14" max="14" width="39.140625" style="2" customWidth="1"/>
    <col min="15" max="15" width="4.7109375" style="60" customWidth="1"/>
    <col min="16" max="16" width="5.8515625" style="60" customWidth="1"/>
    <col min="17" max="17" width="9.8515625" style="58" customWidth="1"/>
    <col min="18" max="18" width="4.7109375" style="60" customWidth="1"/>
    <col min="19" max="19" width="4.7109375" style="58" customWidth="1"/>
    <col min="20" max="20" width="6.00390625" style="58" customWidth="1"/>
    <col min="21" max="21" width="9.8515625" style="2" customWidth="1"/>
    <col min="22" max="22" width="10.57421875" style="2" customWidth="1"/>
    <col min="23" max="23" width="11.7109375" style="2" customWidth="1"/>
    <col min="24" max="24" width="12.28125" style="2" customWidth="1"/>
    <col min="25" max="25" width="11.421875" style="2" customWidth="1"/>
    <col min="26" max="26" width="11.00390625" style="2" customWidth="1"/>
    <col min="27" max="27" width="11.421875" style="2" customWidth="1"/>
    <col min="28" max="28" width="12.57421875" style="2" customWidth="1"/>
    <col min="29" max="16384" width="11.421875" style="2" customWidth="1"/>
  </cols>
  <sheetData>
    <row r="1" spans="1:24" ht="20.25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N1" s="93" t="s">
        <v>80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customHeight="1">
      <c r="A2" s="94" t="s">
        <v>87</v>
      </c>
      <c r="B2" s="94"/>
      <c r="C2" s="94"/>
      <c r="D2" s="94"/>
      <c r="E2" s="94"/>
      <c r="F2" s="94"/>
      <c r="G2" s="94"/>
      <c r="H2" s="94"/>
      <c r="I2" s="94"/>
      <c r="J2" s="94"/>
      <c r="K2" s="94"/>
      <c r="N2" s="94" t="s">
        <v>88</v>
      </c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75">
      <c r="A4" s="7"/>
      <c r="B4" s="47"/>
      <c r="C4" s="49" t="s">
        <v>84</v>
      </c>
      <c r="D4" s="3"/>
      <c r="E4" s="3"/>
      <c r="F4" s="7"/>
      <c r="G4" s="7"/>
      <c r="H4" s="7"/>
      <c r="I4" s="7"/>
      <c r="J4" s="7"/>
      <c r="K4" s="7"/>
      <c r="N4" s="94" t="s">
        <v>89</v>
      </c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2.75">
      <c r="A5" s="7"/>
      <c r="B5" s="48"/>
      <c r="C5" s="49" t="s">
        <v>85</v>
      </c>
      <c r="D5" s="7"/>
      <c r="E5" s="7"/>
      <c r="F5" s="7"/>
      <c r="G5" s="7"/>
      <c r="H5" s="7"/>
      <c r="I5" s="7"/>
      <c r="J5" s="7"/>
      <c r="K5" s="7"/>
      <c r="N5" s="7"/>
      <c r="O5" s="7"/>
      <c r="P5" s="2"/>
      <c r="Q5" s="7"/>
      <c r="R5" s="7"/>
      <c r="S5" s="7"/>
      <c r="T5" s="7"/>
      <c r="U5" s="7"/>
      <c r="V5" s="7"/>
      <c r="W5" s="7"/>
      <c r="X5" s="7"/>
    </row>
    <row r="6" spans="2:24" ht="12.75">
      <c r="B6" s="50"/>
      <c r="C6" s="49" t="s">
        <v>86</v>
      </c>
      <c r="E6" s="2"/>
      <c r="F6" s="2"/>
      <c r="G6" s="2"/>
      <c r="O6" s="2"/>
      <c r="P6" s="2"/>
      <c r="Q6" s="2"/>
      <c r="R6" s="2"/>
      <c r="S6" s="2"/>
      <c r="T6" s="2"/>
      <c r="W6" s="4"/>
      <c r="X6" s="5"/>
    </row>
    <row r="7" spans="2:24" ht="12.75">
      <c r="B7" s="2"/>
      <c r="C7" s="2"/>
      <c r="E7" s="2"/>
      <c r="F7" s="2"/>
      <c r="G7" s="2"/>
      <c r="O7" s="2"/>
      <c r="P7" s="2"/>
      <c r="Q7" s="2"/>
      <c r="R7" s="2"/>
      <c r="S7" s="2"/>
      <c r="T7" s="2"/>
      <c r="W7" s="4"/>
      <c r="X7" s="5"/>
    </row>
    <row r="8" spans="2:24" ht="12.75">
      <c r="B8" s="95" t="s">
        <v>77</v>
      </c>
      <c r="C8" s="96"/>
      <c r="D8" s="97"/>
      <c r="E8" s="95" t="s">
        <v>78</v>
      </c>
      <c r="F8" s="96"/>
      <c r="G8" s="96"/>
      <c r="H8" s="97"/>
      <c r="I8" s="19"/>
      <c r="J8" s="20"/>
      <c r="K8" s="21"/>
      <c r="O8" s="95" t="s">
        <v>77</v>
      </c>
      <c r="P8" s="96"/>
      <c r="Q8" s="97"/>
      <c r="R8" s="95" t="s">
        <v>78</v>
      </c>
      <c r="S8" s="96"/>
      <c r="T8" s="96"/>
      <c r="U8" s="97"/>
      <c r="V8" s="19"/>
      <c r="W8" s="20"/>
      <c r="X8" s="21"/>
    </row>
    <row r="9" spans="1:25" s="1" customFormat="1" ht="38.25">
      <c r="A9" s="8" t="s">
        <v>63</v>
      </c>
      <c r="B9" s="11">
        <v>765</v>
      </c>
      <c r="C9" s="9">
        <v>766</v>
      </c>
      <c r="D9" s="12" t="s">
        <v>74</v>
      </c>
      <c r="E9" s="13" t="s">
        <v>76</v>
      </c>
      <c r="F9" s="9">
        <v>774</v>
      </c>
      <c r="G9" s="9">
        <v>775</v>
      </c>
      <c r="H9" s="12" t="s">
        <v>74</v>
      </c>
      <c r="I9" s="22" t="s">
        <v>79</v>
      </c>
      <c r="J9" s="10" t="s">
        <v>81</v>
      </c>
      <c r="K9" s="23" t="s">
        <v>75</v>
      </c>
      <c r="L9" s="74" t="s">
        <v>90</v>
      </c>
      <c r="N9" s="8" t="s">
        <v>63</v>
      </c>
      <c r="O9" s="11">
        <v>765</v>
      </c>
      <c r="P9" s="9">
        <v>766</v>
      </c>
      <c r="Q9" s="12" t="s">
        <v>74</v>
      </c>
      <c r="R9" s="13" t="s">
        <v>76</v>
      </c>
      <c r="S9" s="9">
        <v>774</v>
      </c>
      <c r="T9" s="9">
        <v>775</v>
      </c>
      <c r="U9" s="12" t="s">
        <v>74</v>
      </c>
      <c r="V9" s="22" t="s">
        <v>79</v>
      </c>
      <c r="W9" s="10" t="s">
        <v>81</v>
      </c>
      <c r="X9" s="23" t="s">
        <v>75</v>
      </c>
      <c r="Y9" s="74" t="s">
        <v>90</v>
      </c>
    </row>
    <row r="10" spans="1:25" ht="12.75">
      <c r="A10" s="32" t="s">
        <v>55</v>
      </c>
      <c r="B10" s="33">
        <v>45</v>
      </c>
      <c r="C10" s="34">
        <v>62</v>
      </c>
      <c r="D10" s="35">
        <f aca="true" t="shared" si="0" ref="D10:D41">B10+C10</f>
        <v>107</v>
      </c>
      <c r="E10" s="33">
        <v>9</v>
      </c>
      <c r="F10" s="34">
        <v>23</v>
      </c>
      <c r="G10" s="34">
        <v>122</v>
      </c>
      <c r="H10" s="35">
        <f aca="true" t="shared" si="1" ref="H10:H41">SUM(E10:G10)</f>
        <v>154</v>
      </c>
      <c r="I10" s="36">
        <f aca="true" t="shared" si="2" ref="I10:I41">D10+H10</f>
        <v>261</v>
      </c>
      <c r="J10" s="37">
        <f aca="true" t="shared" si="3" ref="J10:J41">D10/I10</f>
        <v>0.4099616858237548</v>
      </c>
      <c r="K10" s="38">
        <f aca="true" t="shared" si="4" ref="K10:K41">(B10+E10+F10)/I10</f>
        <v>0.2950191570881226</v>
      </c>
      <c r="L10" s="2" t="s">
        <v>91</v>
      </c>
      <c r="N10" s="32" t="s">
        <v>21</v>
      </c>
      <c r="O10" s="33">
        <v>529</v>
      </c>
      <c r="P10" s="34">
        <v>292</v>
      </c>
      <c r="Q10" s="35">
        <f aca="true" t="shared" si="5" ref="Q10:Q41">O10+P10</f>
        <v>821</v>
      </c>
      <c r="R10" s="33">
        <v>34</v>
      </c>
      <c r="S10" s="34">
        <v>474</v>
      </c>
      <c r="T10" s="34">
        <v>872</v>
      </c>
      <c r="U10" s="35">
        <f aca="true" t="shared" si="6" ref="U10:U41">SUM(R10:T10)</f>
        <v>1380</v>
      </c>
      <c r="V10" s="36">
        <f aca="true" t="shared" si="7" ref="V10:V41">Q10+U10</f>
        <v>2201</v>
      </c>
      <c r="W10" s="37">
        <f aca="true" t="shared" si="8" ref="W10:W41">Q10/V10</f>
        <v>0.3730122671512949</v>
      </c>
      <c r="X10" s="38">
        <f aca="true" t="shared" si="9" ref="X10:X41">(O10+R10+S10)/V10</f>
        <v>0.4711494775102226</v>
      </c>
      <c r="Y10" s="2" t="s">
        <v>92</v>
      </c>
    </row>
    <row r="11" spans="1:25" ht="12.75">
      <c r="A11" s="32" t="s">
        <v>25</v>
      </c>
      <c r="B11" s="33">
        <v>603</v>
      </c>
      <c r="C11" s="34">
        <v>948</v>
      </c>
      <c r="D11" s="35">
        <f t="shared" si="0"/>
        <v>1551</v>
      </c>
      <c r="E11" s="33">
        <v>22</v>
      </c>
      <c r="F11" s="34">
        <v>264</v>
      </c>
      <c r="G11" s="34">
        <v>2243</v>
      </c>
      <c r="H11" s="35">
        <f t="shared" si="1"/>
        <v>2529</v>
      </c>
      <c r="I11" s="36">
        <f t="shared" si="2"/>
        <v>4080</v>
      </c>
      <c r="J11" s="37">
        <f t="shared" si="3"/>
        <v>0.3801470588235294</v>
      </c>
      <c r="K11" s="38">
        <f t="shared" si="4"/>
        <v>0.2178921568627451</v>
      </c>
      <c r="L11" s="2" t="s">
        <v>92</v>
      </c>
      <c r="N11" s="39" t="s">
        <v>54</v>
      </c>
      <c r="O11" s="40">
        <v>12</v>
      </c>
      <c r="P11" s="41">
        <v>11</v>
      </c>
      <c r="Q11" s="42">
        <f t="shared" si="5"/>
        <v>23</v>
      </c>
      <c r="R11" s="40">
        <v>6</v>
      </c>
      <c r="S11" s="41">
        <v>15</v>
      </c>
      <c r="T11" s="41">
        <v>53</v>
      </c>
      <c r="U11" s="42">
        <f t="shared" si="6"/>
        <v>74</v>
      </c>
      <c r="V11" s="43">
        <f t="shared" si="7"/>
        <v>97</v>
      </c>
      <c r="W11" s="44">
        <f t="shared" si="8"/>
        <v>0.23711340206185566</v>
      </c>
      <c r="X11" s="45">
        <f t="shared" si="9"/>
        <v>0.3402061855670103</v>
      </c>
      <c r="Y11" s="2" t="s">
        <v>107</v>
      </c>
    </row>
    <row r="12" spans="1:25" ht="12.75">
      <c r="A12" s="32" t="s">
        <v>12</v>
      </c>
      <c r="B12" s="33">
        <v>468</v>
      </c>
      <c r="C12" s="34">
        <v>1079</v>
      </c>
      <c r="D12" s="35">
        <f t="shared" si="0"/>
        <v>1547</v>
      </c>
      <c r="E12" s="33">
        <v>14</v>
      </c>
      <c r="F12" s="34">
        <v>216</v>
      </c>
      <c r="G12" s="34">
        <v>2332</v>
      </c>
      <c r="H12" s="35">
        <f t="shared" si="1"/>
        <v>2562</v>
      </c>
      <c r="I12" s="36">
        <f t="shared" si="2"/>
        <v>4109</v>
      </c>
      <c r="J12" s="37">
        <f t="shared" si="3"/>
        <v>0.37649063032367974</v>
      </c>
      <c r="K12" s="38">
        <f t="shared" si="4"/>
        <v>0.1698710148454612</v>
      </c>
      <c r="L12" s="2" t="s">
        <v>92</v>
      </c>
      <c r="N12" s="39" t="s">
        <v>61</v>
      </c>
      <c r="O12" s="40">
        <v>13</v>
      </c>
      <c r="P12" s="41">
        <v>18</v>
      </c>
      <c r="Q12" s="42">
        <f t="shared" si="5"/>
        <v>31</v>
      </c>
      <c r="R12" s="40">
        <v>4</v>
      </c>
      <c r="S12" s="41">
        <v>22</v>
      </c>
      <c r="T12" s="41">
        <v>70</v>
      </c>
      <c r="U12" s="42">
        <f t="shared" si="6"/>
        <v>96</v>
      </c>
      <c r="V12" s="43">
        <f t="shared" si="7"/>
        <v>127</v>
      </c>
      <c r="W12" s="44">
        <f t="shared" si="8"/>
        <v>0.2440944881889764</v>
      </c>
      <c r="X12" s="45">
        <f t="shared" si="9"/>
        <v>0.30708661417322836</v>
      </c>
      <c r="Y12" s="2" t="s">
        <v>112</v>
      </c>
    </row>
    <row r="13" spans="1:25" ht="12.75">
      <c r="A13" s="32" t="s">
        <v>34</v>
      </c>
      <c r="B13" s="33">
        <v>38</v>
      </c>
      <c r="C13" s="34">
        <v>208</v>
      </c>
      <c r="D13" s="35">
        <f t="shared" si="0"/>
        <v>246</v>
      </c>
      <c r="E13" s="33">
        <v>1</v>
      </c>
      <c r="F13" s="34">
        <v>42</v>
      </c>
      <c r="G13" s="34">
        <v>365</v>
      </c>
      <c r="H13" s="35">
        <f t="shared" si="1"/>
        <v>408</v>
      </c>
      <c r="I13" s="36">
        <f t="shared" si="2"/>
        <v>654</v>
      </c>
      <c r="J13" s="37">
        <f t="shared" si="3"/>
        <v>0.3761467889908257</v>
      </c>
      <c r="K13" s="38">
        <f t="shared" si="4"/>
        <v>0.12385321100917432</v>
      </c>
      <c r="L13" s="2" t="s">
        <v>95</v>
      </c>
      <c r="N13" s="25" t="s">
        <v>57</v>
      </c>
      <c r="O13" s="26">
        <v>51</v>
      </c>
      <c r="P13" s="27">
        <v>125</v>
      </c>
      <c r="Q13" s="28">
        <f t="shared" si="5"/>
        <v>176</v>
      </c>
      <c r="R13" s="26">
        <v>37</v>
      </c>
      <c r="S13" s="27">
        <v>101</v>
      </c>
      <c r="T13" s="27">
        <v>321</v>
      </c>
      <c r="U13" s="28">
        <f t="shared" si="6"/>
        <v>459</v>
      </c>
      <c r="V13" s="29">
        <f t="shared" si="7"/>
        <v>635</v>
      </c>
      <c r="W13" s="30">
        <f t="shared" si="8"/>
        <v>0.27716535433070866</v>
      </c>
      <c r="X13" s="31">
        <f t="shared" si="9"/>
        <v>0.29763779527559053</v>
      </c>
      <c r="Y13" s="2" t="s">
        <v>118</v>
      </c>
    </row>
    <row r="14" spans="1:25" ht="12.75">
      <c r="A14" s="32" t="s">
        <v>1</v>
      </c>
      <c r="B14" s="33">
        <v>60</v>
      </c>
      <c r="C14" s="34">
        <v>165</v>
      </c>
      <c r="D14" s="35">
        <f t="shared" si="0"/>
        <v>225</v>
      </c>
      <c r="E14" s="33">
        <v>5</v>
      </c>
      <c r="F14" s="34">
        <v>66</v>
      </c>
      <c r="G14" s="34">
        <v>307</v>
      </c>
      <c r="H14" s="35">
        <f t="shared" si="1"/>
        <v>378</v>
      </c>
      <c r="I14" s="36">
        <f t="shared" si="2"/>
        <v>603</v>
      </c>
      <c r="J14" s="37">
        <f t="shared" si="3"/>
        <v>0.373134328358209</v>
      </c>
      <c r="K14" s="38">
        <f t="shared" si="4"/>
        <v>0.21724709784411278</v>
      </c>
      <c r="L14" s="2" t="s">
        <v>110</v>
      </c>
      <c r="N14" s="32" t="s">
        <v>55</v>
      </c>
      <c r="O14" s="33">
        <v>45</v>
      </c>
      <c r="P14" s="34">
        <v>62</v>
      </c>
      <c r="Q14" s="35">
        <f t="shared" si="5"/>
        <v>107</v>
      </c>
      <c r="R14" s="33">
        <v>9</v>
      </c>
      <c r="S14" s="34">
        <v>23</v>
      </c>
      <c r="T14" s="34">
        <v>122</v>
      </c>
      <c r="U14" s="35">
        <f t="shared" si="6"/>
        <v>154</v>
      </c>
      <c r="V14" s="36">
        <f t="shared" si="7"/>
        <v>261</v>
      </c>
      <c r="W14" s="37">
        <f t="shared" si="8"/>
        <v>0.4099616858237548</v>
      </c>
      <c r="X14" s="38">
        <f t="shared" si="9"/>
        <v>0.2950191570881226</v>
      </c>
      <c r="Y14" s="2" t="s">
        <v>91</v>
      </c>
    </row>
    <row r="15" spans="1:25" ht="12.75">
      <c r="A15" s="32" t="s">
        <v>21</v>
      </c>
      <c r="B15" s="33">
        <v>529</v>
      </c>
      <c r="C15" s="34">
        <v>292</v>
      </c>
      <c r="D15" s="35">
        <f t="shared" si="0"/>
        <v>821</v>
      </c>
      <c r="E15" s="33">
        <v>34</v>
      </c>
      <c r="F15" s="34">
        <v>474</v>
      </c>
      <c r="G15" s="34">
        <v>872</v>
      </c>
      <c r="H15" s="35">
        <f t="shared" si="1"/>
        <v>1380</v>
      </c>
      <c r="I15" s="36">
        <f t="shared" si="2"/>
        <v>2201</v>
      </c>
      <c r="J15" s="37">
        <f t="shared" si="3"/>
        <v>0.3730122671512949</v>
      </c>
      <c r="K15" s="38">
        <f t="shared" si="4"/>
        <v>0.4711494775102226</v>
      </c>
      <c r="L15" s="2" t="s">
        <v>92</v>
      </c>
      <c r="N15" s="39" t="s">
        <v>42</v>
      </c>
      <c r="O15" s="40">
        <v>38</v>
      </c>
      <c r="P15" s="41">
        <v>33</v>
      </c>
      <c r="Q15" s="42">
        <f t="shared" si="5"/>
        <v>71</v>
      </c>
      <c r="R15" s="40">
        <v>1</v>
      </c>
      <c r="S15" s="41">
        <v>41</v>
      </c>
      <c r="T15" s="41">
        <v>160</v>
      </c>
      <c r="U15" s="42">
        <f t="shared" si="6"/>
        <v>202</v>
      </c>
      <c r="V15" s="43">
        <f t="shared" si="7"/>
        <v>273</v>
      </c>
      <c r="W15" s="44">
        <f t="shared" si="8"/>
        <v>0.2600732600732601</v>
      </c>
      <c r="X15" s="45">
        <f t="shared" si="9"/>
        <v>0.29304029304029305</v>
      </c>
      <c r="Y15" s="2" t="s">
        <v>116</v>
      </c>
    </row>
    <row r="16" spans="1:25" ht="12.75">
      <c r="A16" s="32" t="s">
        <v>59</v>
      </c>
      <c r="B16" s="33">
        <v>40</v>
      </c>
      <c r="C16" s="34">
        <v>88</v>
      </c>
      <c r="D16" s="35">
        <f t="shared" si="0"/>
        <v>128</v>
      </c>
      <c r="E16" s="33">
        <v>3</v>
      </c>
      <c r="F16" s="34">
        <v>29</v>
      </c>
      <c r="G16" s="34">
        <v>186</v>
      </c>
      <c r="H16" s="35">
        <f t="shared" si="1"/>
        <v>218</v>
      </c>
      <c r="I16" s="36">
        <f t="shared" si="2"/>
        <v>346</v>
      </c>
      <c r="J16" s="37">
        <f t="shared" si="3"/>
        <v>0.3699421965317919</v>
      </c>
      <c r="K16" s="38">
        <f t="shared" si="4"/>
        <v>0.20809248554913296</v>
      </c>
      <c r="L16" s="2" t="s">
        <v>99</v>
      </c>
      <c r="N16" s="39" t="s">
        <v>51</v>
      </c>
      <c r="O16" s="40">
        <v>8</v>
      </c>
      <c r="P16" s="41">
        <v>8</v>
      </c>
      <c r="Q16" s="42">
        <f t="shared" si="5"/>
        <v>16</v>
      </c>
      <c r="R16" s="40">
        <v>3</v>
      </c>
      <c r="S16" s="41">
        <v>7</v>
      </c>
      <c r="T16" s="41">
        <v>36</v>
      </c>
      <c r="U16" s="42">
        <f t="shared" si="6"/>
        <v>46</v>
      </c>
      <c r="V16" s="43">
        <f t="shared" si="7"/>
        <v>62</v>
      </c>
      <c r="W16" s="44">
        <f t="shared" si="8"/>
        <v>0.25806451612903225</v>
      </c>
      <c r="X16" s="45">
        <f t="shared" si="9"/>
        <v>0.2903225806451613</v>
      </c>
      <c r="Y16" s="2" t="s">
        <v>101</v>
      </c>
    </row>
    <row r="17" spans="1:25" ht="12.75">
      <c r="A17" s="32" t="s">
        <v>6</v>
      </c>
      <c r="B17" s="33">
        <v>97</v>
      </c>
      <c r="C17" s="34">
        <v>243</v>
      </c>
      <c r="D17" s="35">
        <f t="shared" si="0"/>
        <v>340</v>
      </c>
      <c r="E17" s="33">
        <v>3</v>
      </c>
      <c r="F17" s="34">
        <v>80</v>
      </c>
      <c r="G17" s="34">
        <v>535</v>
      </c>
      <c r="H17" s="35">
        <f t="shared" si="1"/>
        <v>618</v>
      </c>
      <c r="I17" s="36">
        <f t="shared" si="2"/>
        <v>958</v>
      </c>
      <c r="J17" s="37">
        <f t="shared" si="3"/>
        <v>0.35490605427974947</v>
      </c>
      <c r="K17" s="38">
        <f t="shared" si="4"/>
        <v>0.18789144050104384</v>
      </c>
      <c r="L17" s="2" t="s">
        <v>92</v>
      </c>
      <c r="N17" s="39" t="s">
        <v>35</v>
      </c>
      <c r="O17" s="40">
        <v>20</v>
      </c>
      <c r="P17" s="41">
        <v>47</v>
      </c>
      <c r="Q17" s="42">
        <f t="shared" si="5"/>
        <v>67</v>
      </c>
      <c r="R17" s="40">
        <v>29</v>
      </c>
      <c r="S17" s="41">
        <v>28</v>
      </c>
      <c r="T17" s="41">
        <v>145</v>
      </c>
      <c r="U17" s="42">
        <f t="shared" si="6"/>
        <v>202</v>
      </c>
      <c r="V17" s="43">
        <f t="shared" si="7"/>
        <v>269</v>
      </c>
      <c r="W17" s="44">
        <f t="shared" si="8"/>
        <v>0.24907063197026022</v>
      </c>
      <c r="X17" s="45">
        <f t="shared" si="9"/>
        <v>0.2862453531598513</v>
      </c>
      <c r="Y17" s="2" t="s">
        <v>97</v>
      </c>
    </row>
    <row r="18" spans="1:25" ht="12.75">
      <c r="A18" s="32" t="s">
        <v>16</v>
      </c>
      <c r="B18" s="33">
        <v>343</v>
      </c>
      <c r="C18" s="34">
        <v>649</v>
      </c>
      <c r="D18" s="35">
        <f t="shared" si="0"/>
        <v>992</v>
      </c>
      <c r="E18" s="33">
        <v>24</v>
      </c>
      <c r="F18" s="34">
        <v>281</v>
      </c>
      <c r="G18" s="34">
        <v>1500</v>
      </c>
      <c r="H18" s="35">
        <f t="shared" si="1"/>
        <v>1805</v>
      </c>
      <c r="I18" s="36">
        <f t="shared" si="2"/>
        <v>2797</v>
      </c>
      <c r="J18" s="37">
        <f t="shared" si="3"/>
        <v>0.35466571326421165</v>
      </c>
      <c r="K18" s="38">
        <f t="shared" si="4"/>
        <v>0.23167679656775117</v>
      </c>
      <c r="L18" s="2" t="s">
        <v>106</v>
      </c>
      <c r="N18" s="32" t="s">
        <v>19</v>
      </c>
      <c r="O18" s="33">
        <v>1068</v>
      </c>
      <c r="P18" s="34">
        <v>1368</v>
      </c>
      <c r="Q18" s="35">
        <f t="shared" si="5"/>
        <v>2436</v>
      </c>
      <c r="R18" s="33">
        <v>145</v>
      </c>
      <c r="S18" s="34">
        <v>858</v>
      </c>
      <c r="T18" s="34">
        <v>3877</v>
      </c>
      <c r="U18" s="35">
        <f t="shared" si="6"/>
        <v>4880</v>
      </c>
      <c r="V18" s="36">
        <f t="shared" si="7"/>
        <v>7316</v>
      </c>
      <c r="W18" s="37">
        <f t="shared" si="8"/>
        <v>0.3329688354291963</v>
      </c>
      <c r="X18" s="38">
        <f t="shared" si="9"/>
        <v>0.2830781848004374</v>
      </c>
      <c r="Y18" s="2" t="s">
        <v>92</v>
      </c>
    </row>
    <row r="19" spans="1:25" ht="12.75">
      <c r="A19" s="32" t="s">
        <v>22</v>
      </c>
      <c r="B19" s="33">
        <v>449</v>
      </c>
      <c r="C19" s="34">
        <v>890</v>
      </c>
      <c r="D19" s="35">
        <f t="shared" si="0"/>
        <v>1339</v>
      </c>
      <c r="E19" s="33">
        <v>8</v>
      </c>
      <c r="F19" s="34">
        <v>275</v>
      </c>
      <c r="G19" s="34">
        <v>2242</v>
      </c>
      <c r="H19" s="35">
        <f t="shared" si="1"/>
        <v>2525</v>
      </c>
      <c r="I19" s="36">
        <f t="shared" si="2"/>
        <v>3864</v>
      </c>
      <c r="J19" s="37">
        <f t="shared" si="3"/>
        <v>0.3465320910973085</v>
      </c>
      <c r="K19" s="38">
        <f t="shared" si="4"/>
        <v>0.18944099378881987</v>
      </c>
      <c r="L19" s="2" t="s">
        <v>92</v>
      </c>
      <c r="N19" s="39" t="s">
        <v>45</v>
      </c>
      <c r="O19" s="40">
        <v>171</v>
      </c>
      <c r="P19" s="41">
        <v>246</v>
      </c>
      <c r="Q19" s="42">
        <f t="shared" si="5"/>
        <v>417</v>
      </c>
      <c r="R19" s="40">
        <v>23</v>
      </c>
      <c r="S19" s="41">
        <v>277</v>
      </c>
      <c r="T19" s="41">
        <v>995</v>
      </c>
      <c r="U19" s="42">
        <f t="shared" si="6"/>
        <v>1295</v>
      </c>
      <c r="V19" s="43">
        <f t="shared" si="7"/>
        <v>1712</v>
      </c>
      <c r="W19" s="44">
        <f t="shared" si="8"/>
        <v>0.2435747663551402</v>
      </c>
      <c r="X19" s="45">
        <f t="shared" si="9"/>
        <v>0.27511682242990654</v>
      </c>
      <c r="Y19" s="2" t="s">
        <v>92</v>
      </c>
    </row>
    <row r="20" spans="1:25" ht="12.75">
      <c r="A20" s="32" t="s">
        <v>29</v>
      </c>
      <c r="B20" s="33">
        <v>51</v>
      </c>
      <c r="C20" s="34">
        <v>189</v>
      </c>
      <c r="D20" s="35">
        <f t="shared" si="0"/>
        <v>240</v>
      </c>
      <c r="E20" s="33">
        <v>30</v>
      </c>
      <c r="F20" s="34">
        <v>48</v>
      </c>
      <c r="G20" s="34">
        <v>376</v>
      </c>
      <c r="H20" s="35">
        <f t="shared" si="1"/>
        <v>454</v>
      </c>
      <c r="I20" s="36">
        <f t="shared" si="2"/>
        <v>694</v>
      </c>
      <c r="J20" s="37">
        <f t="shared" si="3"/>
        <v>0.345821325648415</v>
      </c>
      <c r="K20" s="38">
        <f t="shared" si="4"/>
        <v>0.18587896253602307</v>
      </c>
      <c r="L20" s="2" t="s">
        <v>98</v>
      </c>
      <c r="N20" s="32" t="s">
        <v>26</v>
      </c>
      <c r="O20" s="33">
        <v>296</v>
      </c>
      <c r="P20" s="34">
        <v>347</v>
      </c>
      <c r="Q20" s="35">
        <f t="shared" si="5"/>
        <v>643</v>
      </c>
      <c r="R20" s="33">
        <v>55</v>
      </c>
      <c r="S20" s="34">
        <v>187</v>
      </c>
      <c r="T20" s="34">
        <v>1084</v>
      </c>
      <c r="U20" s="35">
        <f t="shared" si="6"/>
        <v>1326</v>
      </c>
      <c r="V20" s="36">
        <f t="shared" si="7"/>
        <v>1969</v>
      </c>
      <c r="W20" s="37">
        <f t="shared" si="8"/>
        <v>0.3265617064499746</v>
      </c>
      <c r="X20" s="38">
        <f t="shared" si="9"/>
        <v>0.2732351447435246</v>
      </c>
      <c r="Y20" s="2" t="s">
        <v>115</v>
      </c>
    </row>
    <row r="21" spans="1:25" ht="12.75">
      <c r="A21" s="32" t="s">
        <v>33</v>
      </c>
      <c r="B21" s="33">
        <v>62</v>
      </c>
      <c r="C21" s="34">
        <v>79</v>
      </c>
      <c r="D21" s="35">
        <f t="shared" si="0"/>
        <v>141</v>
      </c>
      <c r="E21" s="33">
        <v>3</v>
      </c>
      <c r="F21" s="34">
        <v>42</v>
      </c>
      <c r="G21" s="34">
        <v>227</v>
      </c>
      <c r="H21" s="35">
        <f t="shared" si="1"/>
        <v>272</v>
      </c>
      <c r="I21" s="36">
        <f t="shared" si="2"/>
        <v>413</v>
      </c>
      <c r="J21" s="37">
        <f t="shared" si="3"/>
        <v>0.3414043583535109</v>
      </c>
      <c r="K21" s="38">
        <f t="shared" si="4"/>
        <v>0.25907990314769974</v>
      </c>
      <c r="L21" s="2" t="s">
        <v>102</v>
      </c>
      <c r="N21" s="25" t="s">
        <v>60</v>
      </c>
      <c r="O21" s="26">
        <v>7</v>
      </c>
      <c r="P21" s="27">
        <v>13</v>
      </c>
      <c r="Q21" s="28">
        <f t="shared" si="5"/>
        <v>20</v>
      </c>
      <c r="R21" s="26">
        <v>0</v>
      </c>
      <c r="S21" s="27">
        <v>11</v>
      </c>
      <c r="T21" s="27">
        <v>35</v>
      </c>
      <c r="U21" s="28">
        <f t="shared" si="6"/>
        <v>46</v>
      </c>
      <c r="V21" s="29">
        <f t="shared" si="7"/>
        <v>66</v>
      </c>
      <c r="W21" s="30">
        <f t="shared" si="8"/>
        <v>0.30303030303030304</v>
      </c>
      <c r="X21" s="31">
        <f t="shared" si="9"/>
        <v>0.2727272727272727</v>
      </c>
      <c r="Y21" s="2" t="s">
        <v>105</v>
      </c>
    </row>
    <row r="22" spans="1:25" ht="12.75">
      <c r="A22" s="32" t="s">
        <v>43</v>
      </c>
      <c r="B22" s="33">
        <v>21</v>
      </c>
      <c r="C22" s="34">
        <v>34</v>
      </c>
      <c r="D22" s="35">
        <f t="shared" si="0"/>
        <v>55</v>
      </c>
      <c r="E22" s="33">
        <v>2</v>
      </c>
      <c r="F22" s="34">
        <v>14</v>
      </c>
      <c r="G22" s="34">
        <v>91</v>
      </c>
      <c r="H22" s="35">
        <f t="shared" si="1"/>
        <v>107</v>
      </c>
      <c r="I22" s="36">
        <f t="shared" si="2"/>
        <v>162</v>
      </c>
      <c r="J22" s="37">
        <f t="shared" si="3"/>
        <v>0.3395061728395062</v>
      </c>
      <c r="K22" s="38">
        <f t="shared" si="4"/>
        <v>0.22839506172839505</v>
      </c>
      <c r="L22" s="2" t="s">
        <v>103</v>
      </c>
      <c r="N22" s="32" t="s">
        <v>33</v>
      </c>
      <c r="O22" s="33">
        <v>62</v>
      </c>
      <c r="P22" s="34">
        <v>79</v>
      </c>
      <c r="Q22" s="35">
        <f t="shared" si="5"/>
        <v>141</v>
      </c>
      <c r="R22" s="33">
        <v>3</v>
      </c>
      <c r="S22" s="34">
        <v>42</v>
      </c>
      <c r="T22" s="34">
        <v>227</v>
      </c>
      <c r="U22" s="35">
        <f t="shared" si="6"/>
        <v>272</v>
      </c>
      <c r="V22" s="36">
        <f t="shared" si="7"/>
        <v>413</v>
      </c>
      <c r="W22" s="37">
        <f t="shared" si="8"/>
        <v>0.3414043583535109</v>
      </c>
      <c r="X22" s="38">
        <f t="shared" si="9"/>
        <v>0.25907990314769974</v>
      </c>
      <c r="Y22" s="2" t="s">
        <v>102</v>
      </c>
    </row>
    <row r="23" spans="1:25" ht="12.75">
      <c r="A23" s="32" t="s">
        <v>19</v>
      </c>
      <c r="B23" s="33">
        <v>1068</v>
      </c>
      <c r="C23" s="34">
        <v>1368</v>
      </c>
      <c r="D23" s="35">
        <f t="shared" si="0"/>
        <v>2436</v>
      </c>
      <c r="E23" s="33">
        <v>145</v>
      </c>
      <c r="F23" s="34">
        <v>858</v>
      </c>
      <c r="G23" s="34">
        <v>3877</v>
      </c>
      <c r="H23" s="35">
        <f t="shared" si="1"/>
        <v>4880</v>
      </c>
      <c r="I23" s="36">
        <f t="shared" si="2"/>
        <v>7316</v>
      </c>
      <c r="J23" s="37">
        <f t="shared" si="3"/>
        <v>0.3329688354291963</v>
      </c>
      <c r="K23" s="38">
        <f t="shared" si="4"/>
        <v>0.2830781848004374</v>
      </c>
      <c r="L23" s="2" t="s">
        <v>92</v>
      </c>
      <c r="N23" s="32" t="s">
        <v>20</v>
      </c>
      <c r="O23" s="33">
        <v>395</v>
      </c>
      <c r="P23" s="34">
        <v>561</v>
      </c>
      <c r="Q23" s="35">
        <f t="shared" si="5"/>
        <v>956</v>
      </c>
      <c r="R23" s="33">
        <v>54</v>
      </c>
      <c r="S23" s="34">
        <v>333</v>
      </c>
      <c r="T23" s="34">
        <v>1741</v>
      </c>
      <c r="U23" s="35">
        <f t="shared" si="6"/>
        <v>2128</v>
      </c>
      <c r="V23" s="36">
        <f t="shared" si="7"/>
        <v>3084</v>
      </c>
      <c r="W23" s="37">
        <f t="shared" si="8"/>
        <v>0.3099870298313878</v>
      </c>
      <c r="X23" s="38">
        <f t="shared" si="9"/>
        <v>0.2535667963683528</v>
      </c>
      <c r="Y23" s="2" t="s">
        <v>108</v>
      </c>
    </row>
    <row r="24" spans="1:25" ht="12.75">
      <c r="A24" s="32" t="s">
        <v>26</v>
      </c>
      <c r="B24" s="33">
        <v>296</v>
      </c>
      <c r="C24" s="34">
        <v>347</v>
      </c>
      <c r="D24" s="35">
        <f t="shared" si="0"/>
        <v>643</v>
      </c>
      <c r="E24" s="33">
        <v>55</v>
      </c>
      <c r="F24" s="34">
        <v>187</v>
      </c>
      <c r="G24" s="34">
        <v>1084</v>
      </c>
      <c r="H24" s="35">
        <f t="shared" si="1"/>
        <v>1326</v>
      </c>
      <c r="I24" s="36">
        <f t="shared" si="2"/>
        <v>1969</v>
      </c>
      <c r="J24" s="37">
        <f t="shared" si="3"/>
        <v>0.3265617064499746</v>
      </c>
      <c r="K24" s="38">
        <f t="shared" si="4"/>
        <v>0.2732351447435246</v>
      </c>
      <c r="L24" s="2" t="s">
        <v>115</v>
      </c>
      <c r="N24" s="25" t="s">
        <v>11</v>
      </c>
      <c r="O24" s="26">
        <v>330</v>
      </c>
      <c r="P24" s="27">
        <v>369</v>
      </c>
      <c r="Q24" s="28">
        <f t="shared" si="5"/>
        <v>699</v>
      </c>
      <c r="R24" s="26">
        <v>42</v>
      </c>
      <c r="S24" s="27">
        <v>221</v>
      </c>
      <c r="T24" s="27">
        <v>1384</v>
      </c>
      <c r="U24" s="28">
        <f t="shared" si="6"/>
        <v>1647</v>
      </c>
      <c r="V24" s="29">
        <f t="shared" si="7"/>
        <v>2346</v>
      </c>
      <c r="W24" s="30">
        <f t="shared" si="8"/>
        <v>0.2979539641943734</v>
      </c>
      <c r="X24" s="31">
        <f t="shared" si="9"/>
        <v>0.252770673486786</v>
      </c>
      <c r="Y24" s="2" t="s">
        <v>113</v>
      </c>
    </row>
    <row r="25" spans="1:25" ht="12.75">
      <c r="A25" s="32" t="s">
        <v>10</v>
      </c>
      <c r="B25" s="33">
        <v>86</v>
      </c>
      <c r="C25" s="34">
        <v>223</v>
      </c>
      <c r="D25" s="35">
        <f t="shared" si="0"/>
        <v>309</v>
      </c>
      <c r="E25" s="33">
        <v>3</v>
      </c>
      <c r="F25" s="34">
        <v>119</v>
      </c>
      <c r="G25" s="34">
        <v>519</v>
      </c>
      <c r="H25" s="35">
        <f t="shared" si="1"/>
        <v>641</v>
      </c>
      <c r="I25" s="36">
        <f t="shared" si="2"/>
        <v>950</v>
      </c>
      <c r="J25" s="37">
        <f t="shared" si="3"/>
        <v>0.32526315789473687</v>
      </c>
      <c r="K25" s="38">
        <f t="shared" si="4"/>
        <v>0.21894736842105264</v>
      </c>
      <c r="L25" s="2" t="s">
        <v>92</v>
      </c>
      <c r="N25" s="25" t="s">
        <v>37</v>
      </c>
      <c r="O25" s="26">
        <v>38</v>
      </c>
      <c r="P25" s="27">
        <v>75</v>
      </c>
      <c r="Q25" s="28">
        <f t="shared" si="5"/>
        <v>113</v>
      </c>
      <c r="R25" s="26">
        <v>6</v>
      </c>
      <c r="S25" s="27">
        <v>48</v>
      </c>
      <c r="T25" s="27">
        <v>199</v>
      </c>
      <c r="U25" s="28">
        <f t="shared" si="6"/>
        <v>253</v>
      </c>
      <c r="V25" s="29">
        <f t="shared" si="7"/>
        <v>366</v>
      </c>
      <c r="W25" s="30">
        <f t="shared" si="8"/>
        <v>0.3087431693989071</v>
      </c>
      <c r="X25" s="31">
        <f t="shared" si="9"/>
        <v>0.25136612021857924</v>
      </c>
      <c r="Y25" s="2" t="s">
        <v>114</v>
      </c>
    </row>
    <row r="26" spans="1:25" ht="12.75">
      <c r="A26" s="32" t="s">
        <v>13</v>
      </c>
      <c r="B26" s="33">
        <v>226</v>
      </c>
      <c r="C26" s="34">
        <v>419</v>
      </c>
      <c r="D26" s="35">
        <f t="shared" si="0"/>
        <v>645</v>
      </c>
      <c r="E26" s="33">
        <v>18</v>
      </c>
      <c r="F26" s="34">
        <v>195</v>
      </c>
      <c r="G26" s="34">
        <v>1141</v>
      </c>
      <c r="H26" s="35">
        <f t="shared" si="1"/>
        <v>1354</v>
      </c>
      <c r="I26" s="36">
        <f t="shared" si="2"/>
        <v>1999</v>
      </c>
      <c r="J26" s="37">
        <f t="shared" si="3"/>
        <v>0.32266133066533265</v>
      </c>
      <c r="K26" s="38">
        <f t="shared" si="4"/>
        <v>0.21960980490245122</v>
      </c>
      <c r="L26" s="2" t="s">
        <v>94</v>
      </c>
      <c r="N26" s="39" t="s">
        <v>39</v>
      </c>
      <c r="O26" s="40">
        <v>57</v>
      </c>
      <c r="P26" s="41">
        <v>100</v>
      </c>
      <c r="Q26" s="42">
        <f t="shared" si="5"/>
        <v>157</v>
      </c>
      <c r="R26" s="40">
        <v>40</v>
      </c>
      <c r="S26" s="41">
        <v>61</v>
      </c>
      <c r="T26" s="41">
        <v>371</v>
      </c>
      <c r="U26" s="42">
        <f t="shared" si="6"/>
        <v>472</v>
      </c>
      <c r="V26" s="43">
        <f t="shared" si="7"/>
        <v>629</v>
      </c>
      <c r="W26" s="44">
        <f t="shared" si="8"/>
        <v>0.24960254372019078</v>
      </c>
      <c r="X26" s="45">
        <f t="shared" si="9"/>
        <v>0.25119236883942764</v>
      </c>
      <c r="Y26" s="2" t="s">
        <v>109</v>
      </c>
    </row>
    <row r="27" spans="1:25" ht="12.75">
      <c r="A27" s="32" t="s">
        <v>47</v>
      </c>
      <c r="B27" s="33">
        <v>11</v>
      </c>
      <c r="C27" s="34">
        <v>19</v>
      </c>
      <c r="D27" s="35">
        <f t="shared" si="0"/>
        <v>30</v>
      </c>
      <c r="E27" s="33">
        <v>9</v>
      </c>
      <c r="F27" s="34">
        <v>1</v>
      </c>
      <c r="G27" s="34">
        <v>56</v>
      </c>
      <c r="H27" s="35">
        <f t="shared" si="1"/>
        <v>66</v>
      </c>
      <c r="I27" s="36">
        <f t="shared" si="2"/>
        <v>96</v>
      </c>
      <c r="J27" s="37">
        <f t="shared" si="3"/>
        <v>0.3125</v>
      </c>
      <c r="K27" s="38">
        <f t="shared" si="4"/>
        <v>0.21875</v>
      </c>
      <c r="L27" s="2" t="s">
        <v>117</v>
      </c>
      <c r="N27" s="25" t="s">
        <v>32</v>
      </c>
      <c r="O27" s="26">
        <v>113</v>
      </c>
      <c r="P27" s="27">
        <v>248</v>
      </c>
      <c r="Q27" s="28">
        <f t="shared" si="5"/>
        <v>361</v>
      </c>
      <c r="R27" s="26">
        <v>77</v>
      </c>
      <c r="S27" s="27">
        <v>100</v>
      </c>
      <c r="T27" s="27">
        <v>627</v>
      </c>
      <c r="U27" s="28">
        <f t="shared" si="6"/>
        <v>804</v>
      </c>
      <c r="V27" s="29">
        <f t="shared" si="7"/>
        <v>1165</v>
      </c>
      <c r="W27" s="30">
        <f t="shared" si="8"/>
        <v>0.3098712446351931</v>
      </c>
      <c r="X27" s="31">
        <f t="shared" si="9"/>
        <v>0.24892703862660945</v>
      </c>
      <c r="Y27" s="2" t="s">
        <v>93</v>
      </c>
    </row>
    <row r="28" spans="1:25" ht="12.75">
      <c r="A28" s="32" t="s">
        <v>40</v>
      </c>
      <c r="B28" s="33">
        <v>19</v>
      </c>
      <c r="C28" s="34">
        <v>97</v>
      </c>
      <c r="D28" s="35">
        <f t="shared" si="0"/>
        <v>116</v>
      </c>
      <c r="E28" s="33">
        <v>14</v>
      </c>
      <c r="F28" s="34">
        <v>11</v>
      </c>
      <c r="G28" s="34">
        <v>231</v>
      </c>
      <c r="H28" s="35">
        <f t="shared" si="1"/>
        <v>256</v>
      </c>
      <c r="I28" s="36">
        <f t="shared" si="2"/>
        <v>372</v>
      </c>
      <c r="J28" s="37">
        <f t="shared" si="3"/>
        <v>0.3118279569892473</v>
      </c>
      <c r="K28" s="38">
        <f t="shared" si="4"/>
        <v>0.11827956989247312</v>
      </c>
      <c r="L28" s="2" t="s">
        <v>102</v>
      </c>
      <c r="N28" s="25" t="s">
        <v>17</v>
      </c>
      <c r="O28" s="26">
        <v>240</v>
      </c>
      <c r="P28" s="27">
        <v>389</v>
      </c>
      <c r="Q28" s="28">
        <f t="shared" si="5"/>
        <v>629</v>
      </c>
      <c r="R28" s="26">
        <v>11</v>
      </c>
      <c r="S28" s="27">
        <v>303</v>
      </c>
      <c r="T28" s="27">
        <v>1308</v>
      </c>
      <c r="U28" s="28">
        <f t="shared" si="6"/>
        <v>1622</v>
      </c>
      <c r="V28" s="29">
        <f t="shared" si="7"/>
        <v>2251</v>
      </c>
      <c r="W28" s="30">
        <f t="shared" si="8"/>
        <v>0.2794313638382941</v>
      </c>
      <c r="X28" s="31">
        <f t="shared" si="9"/>
        <v>0.24611283873833853</v>
      </c>
      <c r="Y28" s="2" t="s">
        <v>98</v>
      </c>
    </row>
    <row r="29" spans="1:25" ht="12.75">
      <c r="A29" s="32" t="s">
        <v>41</v>
      </c>
      <c r="B29" s="33">
        <v>26</v>
      </c>
      <c r="C29" s="34">
        <v>89</v>
      </c>
      <c r="D29" s="35">
        <f t="shared" si="0"/>
        <v>115</v>
      </c>
      <c r="E29" s="33">
        <v>1</v>
      </c>
      <c r="F29" s="34">
        <v>13</v>
      </c>
      <c r="G29" s="34">
        <v>240</v>
      </c>
      <c r="H29" s="35">
        <f t="shared" si="1"/>
        <v>254</v>
      </c>
      <c r="I29" s="36">
        <f t="shared" si="2"/>
        <v>369</v>
      </c>
      <c r="J29" s="37">
        <f t="shared" si="3"/>
        <v>0.3116531165311653</v>
      </c>
      <c r="K29" s="38">
        <f t="shared" si="4"/>
        <v>0.10840108401084012</v>
      </c>
      <c r="L29" s="2" t="s">
        <v>113</v>
      </c>
      <c r="N29" s="25" t="s">
        <v>38</v>
      </c>
      <c r="O29" s="26">
        <v>34</v>
      </c>
      <c r="P29" s="27">
        <v>94</v>
      </c>
      <c r="Q29" s="28">
        <f t="shared" si="5"/>
        <v>128</v>
      </c>
      <c r="R29" s="26">
        <v>13</v>
      </c>
      <c r="S29" s="27">
        <v>70</v>
      </c>
      <c r="T29" s="27">
        <v>272</v>
      </c>
      <c r="U29" s="28">
        <f t="shared" si="6"/>
        <v>355</v>
      </c>
      <c r="V29" s="29">
        <f t="shared" si="7"/>
        <v>483</v>
      </c>
      <c r="W29" s="30">
        <f t="shared" si="8"/>
        <v>0.2650103519668737</v>
      </c>
      <c r="X29" s="31">
        <f t="shared" si="9"/>
        <v>0.2422360248447205</v>
      </c>
      <c r="Y29" s="2" t="s">
        <v>107</v>
      </c>
    </row>
    <row r="30" spans="1:25" ht="12.75">
      <c r="A30" s="32" t="s">
        <v>20</v>
      </c>
      <c r="B30" s="33">
        <v>395</v>
      </c>
      <c r="C30" s="34">
        <v>561</v>
      </c>
      <c r="D30" s="35">
        <f t="shared" si="0"/>
        <v>956</v>
      </c>
      <c r="E30" s="33">
        <v>54</v>
      </c>
      <c r="F30" s="34">
        <v>333</v>
      </c>
      <c r="G30" s="34">
        <v>1741</v>
      </c>
      <c r="H30" s="35">
        <f t="shared" si="1"/>
        <v>2128</v>
      </c>
      <c r="I30" s="36">
        <f t="shared" si="2"/>
        <v>3084</v>
      </c>
      <c r="J30" s="37">
        <f t="shared" si="3"/>
        <v>0.3099870298313878</v>
      </c>
      <c r="K30" s="38">
        <f t="shared" si="4"/>
        <v>0.2535667963683528</v>
      </c>
      <c r="L30" s="2" t="s">
        <v>108</v>
      </c>
      <c r="N30" s="25" t="s">
        <v>0</v>
      </c>
      <c r="O30" s="26">
        <v>200</v>
      </c>
      <c r="P30" s="27">
        <v>368</v>
      </c>
      <c r="Q30" s="28">
        <f t="shared" si="5"/>
        <v>568</v>
      </c>
      <c r="R30" s="26">
        <v>77</v>
      </c>
      <c r="S30" s="27">
        <v>169</v>
      </c>
      <c r="T30" s="27">
        <v>1065</v>
      </c>
      <c r="U30" s="28">
        <f t="shared" si="6"/>
        <v>1311</v>
      </c>
      <c r="V30" s="29">
        <f t="shared" si="7"/>
        <v>1879</v>
      </c>
      <c r="W30" s="30">
        <f t="shared" si="8"/>
        <v>0.30228845130388504</v>
      </c>
      <c r="X30" s="31">
        <f t="shared" si="9"/>
        <v>0.23736029803086747</v>
      </c>
      <c r="Y30" s="2" t="s">
        <v>106</v>
      </c>
    </row>
    <row r="31" spans="1:25" ht="12.75">
      <c r="A31" s="25" t="s">
        <v>32</v>
      </c>
      <c r="B31" s="26">
        <v>113</v>
      </c>
      <c r="C31" s="27">
        <v>248</v>
      </c>
      <c r="D31" s="28">
        <f t="shared" si="0"/>
        <v>361</v>
      </c>
      <c r="E31" s="26">
        <v>77</v>
      </c>
      <c r="F31" s="27">
        <v>100</v>
      </c>
      <c r="G31" s="27">
        <v>627</v>
      </c>
      <c r="H31" s="28">
        <f t="shared" si="1"/>
        <v>804</v>
      </c>
      <c r="I31" s="29">
        <f t="shared" si="2"/>
        <v>1165</v>
      </c>
      <c r="J31" s="30">
        <f t="shared" si="3"/>
        <v>0.3098712446351931</v>
      </c>
      <c r="K31" s="31">
        <f t="shared" si="4"/>
        <v>0.24892703862660945</v>
      </c>
      <c r="L31" s="2" t="s">
        <v>93</v>
      </c>
      <c r="N31" s="25" t="s">
        <v>15</v>
      </c>
      <c r="O31" s="26">
        <v>421</v>
      </c>
      <c r="P31" s="27">
        <v>677</v>
      </c>
      <c r="Q31" s="28">
        <f t="shared" si="5"/>
        <v>1098</v>
      </c>
      <c r="R31" s="26">
        <v>18</v>
      </c>
      <c r="S31" s="27">
        <v>413</v>
      </c>
      <c r="T31" s="27">
        <v>2145</v>
      </c>
      <c r="U31" s="28">
        <f t="shared" si="6"/>
        <v>2576</v>
      </c>
      <c r="V31" s="29">
        <f t="shared" si="7"/>
        <v>3674</v>
      </c>
      <c r="W31" s="30">
        <f t="shared" si="8"/>
        <v>0.2988568317909635</v>
      </c>
      <c r="X31" s="31">
        <f t="shared" si="9"/>
        <v>0.23189983669025585</v>
      </c>
      <c r="Y31" s="2" t="s">
        <v>102</v>
      </c>
    </row>
    <row r="32" spans="1:25" ht="12.75">
      <c r="A32" s="25" t="s">
        <v>37</v>
      </c>
      <c r="B32" s="26">
        <v>38</v>
      </c>
      <c r="C32" s="27">
        <v>75</v>
      </c>
      <c r="D32" s="28">
        <f t="shared" si="0"/>
        <v>113</v>
      </c>
      <c r="E32" s="26">
        <v>6</v>
      </c>
      <c r="F32" s="27">
        <v>48</v>
      </c>
      <c r="G32" s="27">
        <v>199</v>
      </c>
      <c r="H32" s="28">
        <f t="shared" si="1"/>
        <v>253</v>
      </c>
      <c r="I32" s="29">
        <f t="shared" si="2"/>
        <v>366</v>
      </c>
      <c r="J32" s="30">
        <f t="shared" si="3"/>
        <v>0.3087431693989071</v>
      </c>
      <c r="K32" s="31">
        <f t="shared" si="4"/>
        <v>0.25136612021857924</v>
      </c>
      <c r="L32" s="2" t="s">
        <v>114</v>
      </c>
      <c r="N32" s="32" t="s">
        <v>16</v>
      </c>
      <c r="O32" s="33">
        <v>343</v>
      </c>
      <c r="P32" s="34">
        <v>649</v>
      </c>
      <c r="Q32" s="35">
        <f t="shared" si="5"/>
        <v>992</v>
      </c>
      <c r="R32" s="33">
        <v>24</v>
      </c>
      <c r="S32" s="34">
        <v>281</v>
      </c>
      <c r="T32" s="34">
        <v>1500</v>
      </c>
      <c r="U32" s="35">
        <f t="shared" si="6"/>
        <v>1805</v>
      </c>
      <c r="V32" s="36">
        <f t="shared" si="7"/>
        <v>2797</v>
      </c>
      <c r="W32" s="37">
        <f t="shared" si="8"/>
        <v>0.35466571326421165</v>
      </c>
      <c r="X32" s="38">
        <f t="shared" si="9"/>
        <v>0.23167679656775117</v>
      </c>
      <c r="Y32" s="2" t="s">
        <v>106</v>
      </c>
    </row>
    <row r="33" spans="1:25" ht="12.75">
      <c r="A33" s="25" t="s">
        <v>60</v>
      </c>
      <c r="B33" s="26">
        <v>7</v>
      </c>
      <c r="C33" s="27">
        <v>13</v>
      </c>
      <c r="D33" s="28">
        <f t="shared" si="0"/>
        <v>20</v>
      </c>
      <c r="E33" s="26">
        <v>0</v>
      </c>
      <c r="F33" s="27">
        <v>11</v>
      </c>
      <c r="G33" s="27">
        <v>35</v>
      </c>
      <c r="H33" s="28">
        <f t="shared" si="1"/>
        <v>46</v>
      </c>
      <c r="I33" s="29">
        <f t="shared" si="2"/>
        <v>66</v>
      </c>
      <c r="J33" s="30">
        <f t="shared" si="3"/>
        <v>0.30303030303030304</v>
      </c>
      <c r="K33" s="31">
        <f t="shared" si="4"/>
        <v>0.2727272727272727</v>
      </c>
      <c r="L33" s="2" t="s">
        <v>105</v>
      </c>
      <c r="N33" s="39" t="s">
        <v>31</v>
      </c>
      <c r="O33" s="40">
        <v>113</v>
      </c>
      <c r="P33" s="41">
        <v>230</v>
      </c>
      <c r="Q33" s="42">
        <f t="shared" si="5"/>
        <v>343</v>
      </c>
      <c r="R33" s="40">
        <v>56</v>
      </c>
      <c r="S33" s="41">
        <v>167</v>
      </c>
      <c r="T33" s="41">
        <v>889</v>
      </c>
      <c r="U33" s="42">
        <f t="shared" si="6"/>
        <v>1112</v>
      </c>
      <c r="V33" s="43">
        <f t="shared" si="7"/>
        <v>1455</v>
      </c>
      <c r="W33" s="44">
        <f t="shared" si="8"/>
        <v>0.23573883161512027</v>
      </c>
      <c r="X33" s="45">
        <f t="shared" si="9"/>
        <v>0.2309278350515464</v>
      </c>
      <c r="Y33" s="2" t="s">
        <v>113</v>
      </c>
    </row>
    <row r="34" spans="1:25" ht="12.75">
      <c r="A34" s="25" t="s">
        <v>0</v>
      </c>
      <c r="B34" s="26">
        <v>200</v>
      </c>
      <c r="C34" s="27">
        <v>368</v>
      </c>
      <c r="D34" s="28">
        <f t="shared" si="0"/>
        <v>568</v>
      </c>
      <c r="E34" s="26">
        <v>77</v>
      </c>
      <c r="F34" s="27">
        <v>169</v>
      </c>
      <c r="G34" s="27">
        <v>1065</v>
      </c>
      <c r="H34" s="28">
        <f t="shared" si="1"/>
        <v>1311</v>
      </c>
      <c r="I34" s="29">
        <f t="shared" si="2"/>
        <v>1879</v>
      </c>
      <c r="J34" s="30">
        <f t="shared" si="3"/>
        <v>0.30228845130388504</v>
      </c>
      <c r="K34" s="31">
        <f t="shared" si="4"/>
        <v>0.23736029803086747</v>
      </c>
      <c r="L34" s="2" t="s">
        <v>106</v>
      </c>
      <c r="N34" s="25" t="s">
        <v>2</v>
      </c>
      <c r="O34" s="26">
        <v>102</v>
      </c>
      <c r="P34" s="27">
        <v>201</v>
      </c>
      <c r="Q34" s="28">
        <f t="shared" si="5"/>
        <v>303</v>
      </c>
      <c r="R34" s="26">
        <v>10</v>
      </c>
      <c r="S34" s="27">
        <v>128</v>
      </c>
      <c r="T34" s="27">
        <v>606</v>
      </c>
      <c r="U34" s="28">
        <f t="shared" si="6"/>
        <v>744</v>
      </c>
      <c r="V34" s="29">
        <f t="shared" si="7"/>
        <v>1047</v>
      </c>
      <c r="W34" s="30">
        <f t="shared" si="8"/>
        <v>0.28939828080229224</v>
      </c>
      <c r="X34" s="31">
        <f t="shared" si="9"/>
        <v>0.22922636103151864</v>
      </c>
      <c r="Y34" s="2" t="s">
        <v>92</v>
      </c>
    </row>
    <row r="35" spans="1:25" ht="12.75">
      <c r="A35" s="25" t="s">
        <v>15</v>
      </c>
      <c r="B35" s="26">
        <v>421</v>
      </c>
      <c r="C35" s="27">
        <v>677</v>
      </c>
      <c r="D35" s="28">
        <f t="shared" si="0"/>
        <v>1098</v>
      </c>
      <c r="E35" s="26">
        <v>18</v>
      </c>
      <c r="F35" s="27">
        <v>413</v>
      </c>
      <c r="G35" s="27">
        <v>2145</v>
      </c>
      <c r="H35" s="28">
        <f t="shared" si="1"/>
        <v>2576</v>
      </c>
      <c r="I35" s="29">
        <f t="shared" si="2"/>
        <v>3674</v>
      </c>
      <c r="J35" s="30">
        <f t="shared" si="3"/>
        <v>0.2988568317909635</v>
      </c>
      <c r="K35" s="31">
        <f t="shared" si="4"/>
        <v>0.23189983669025585</v>
      </c>
      <c r="L35" s="2" t="s">
        <v>102</v>
      </c>
      <c r="N35" s="32" t="s">
        <v>43</v>
      </c>
      <c r="O35" s="33">
        <v>21</v>
      </c>
      <c r="P35" s="34">
        <v>34</v>
      </c>
      <c r="Q35" s="35">
        <f t="shared" si="5"/>
        <v>55</v>
      </c>
      <c r="R35" s="33">
        <v>2</v>
      </c>
      <c r="S35" s="34">
        <v>14</v>
      </c>
      <c r="T35" s="34">
        <v>91</v>
      </c>
      <c r="U35" s="35">
        <f t="shared" si="6"/>
        <v>107</v>
      </c>
      <c r="V35" s="36">
        <f t="shared" si="7"/>
        <v>162</v>
      </c>
      <c r="W35" s="37">
        <f t="shared" si="8"/>
        <v>0.3395061728395062</v>
      </c>
      <c r="X35" s="38">
        <f t="shared" si="9"/>
        <v>0.22839506172839505</v>
      </c>
      <c r="Y35" s="2" t="s">
        <v>103</v>
      </c>
    </row>
    <row r="36" spans="1:25" ht="12.75">
      <c r="A36" s="25" t="s">
        <v>23</v>
      </c>
      <c r="B36" s="26">
        <v>94</v>
      </c>
      <c r="C36" s="27">
        <v>244</v>
      </c>
      <c r="D36" s="28">
        <f t="shared" si="0"/>
        <v>338</v>
      </c>
      <c r="E36" s="26">
        <v>1</v>
      </c>
      <c r="F36" s="27">
        <v>102</v>
      </c>
      <c r="G36" s="27">
        <v>693</v>
      </c>
      <c r="H36" s="28">
        <f t="shared" si="1"/>
        <v>796</v>
      </c>
      <c r="I36" s="29">
        <f t="shared" si="2"/>
        <v>1134</v>
      </c>
      <c r="J36" s="30">
        <f t="shared" si="3"/>
        <v>0.2980599647266314</v>
      </c>
      <c r="K36" s="31">
        <f t="shared" si="4"/>
        <v>0.17372134038800705</v>
      </c>
      <c r="L36" s="2" t="s">
        <v>102</v>
      </c>
      <c r="N36" s="39" t="s">
        <v>24</v>
      </c>
      <c r="O36" s="40">
        <v>194</v>
      </c>
      <c r="P36" s="41">
        <v>326</v>
      </c>
      <c r="Q36" s="42">
        <f t="shared" si="5"/>
        <v>520</v>
      </c>
      <c r="R36" s="40">
        <v>219</v>
      </c>
      <c r="S36" s="41">
        <v>284</v>
      </c>
      <c r="T36" s="41">
        <v>2075</v>
      </c>
      <c r="U36" s="42">
        <f t="shared" si="6"/>
        <v>2578</v>
      </c>
      <c r="V36" s="43">
        <f t="shared" si="7"/>
        <v>3098</v>
      </c>
      <c r="W36" s="44">
        <f t="shared" si="8"/>
        <v>0.16785022595222723</v>
      </c>
      <c r="X36" s="45">
        <f t="shared" si="9"/>
        <v>0.2249838605551969</v>
      </c>
      <c r="Y36" s="2" t="s">
        <v>109</v>
      </c>
    </row>
    <row r="37" spans="1:25" ht="12.75">
      <c r="A37" s="25" t="s">
        <v>11</v>
      </c>
      <c r="B37" s="26">
        <v>330</v>
      </c>
      <c r="C37" s="27">
        <v>369</v>
      </c>
      <c r="D37" s="28">
        <f t="shared" si="0"/>
        <v>699</v>
      </c>
      <c r="E37" s="26">
        <v>42</v>
      </c>
      <c r="F37" s="27">
        <v>221</v>
      </c>
      <c r="G37" s="27">
        <v>1384</v>
      </c>
      <c r="H37" s="28">
        <f t="shared" si="1"/>
        <v>1647</v>
      </c>
      <c r="I37" s="29">
        <f t="shared" si="2"/>
        <v>2346</v>
      </c>
      <c r="J37" s="30">
        <f t="shared" si="3"/>
        <v>0.2979539641943734</v>
      </c>
      <c r="K37" s="31">
        <f t="shared" si="4"/>
        <v>0.252770673486786</v>
      </c>
      <c r="L37" s="2" t="s">
        <v>113</v>
      </c>
      <c r="N37" s="39" t="s">
        <v>46</v>
      </c>
      <c r="O37" s="40">
        <v>8</v>
      </c>
      <c r="P37" s="41">
        <v>34</v>
      </c>
      <c r="Q37" s="42">
        <f t="shared" si="5"/>
        <v>42</v>
      </c>
      <c r="R37" s="40">
        <v>18</v>
      </c>
      <c r="S37" s="41">
        <v>17</v>
      </c>
      <c r="T37" s="41">
        <v>116</v>
      </c>
      <c r="U37" s="42">
        <f t="shared" si="6"/>
        <v>151</v>
      </c>
      <c r="V37" s="43">
        <f t="shared" si="7"/>
        <v>193</v>
      </c>
      <c r="W37" s="44">
        <f t="shared" si="8"/>
        <v>0.21761658031088082</v>
      </c>
      <c r="X37" s="45">
        <f t="shared" si="9"/>
        <v>0.22279792746113988</v>
      </c>
      <c r="Y37" s="2" t="s">
        <v>91</v>
      </c>
    </row>
    <row r="38" spans="1:25" ht="12.75">
      <c r="A38" s="25" t="s">
        <v>36</v>
      </c>
      <c r="B38" s="26">
        <v>28</v>
      </c>
      <c r="C38" s="27">
        <v>87</v>
      </c>
      <c r="D38" s="28">
        <f t="shared" si="0"/>
        <v>115</v>
      </c>
      <c r="E38" s="26">
        <v>12</v>
      </c>
      <c r="F38" s="27">
        <v>17</v>
      </c>
      <c r="G38" s="27">
        <v>242</v>
      </c>
      <c r="H38" s="28">
        <f t="shared" si="1"/>
        <v>271</v>
      </c>
      <c r="I38" s="29">
        <f t="shared" si="2"/>
        <v>386</v>
      </c>
      <c r="J38" s="30">
        <f t="shared" si="3"/>
        <v>0.2979274611398964</v>
      </c>
      <c r="K38" s="31">
        <f t="shared" si="4"/>
        <v>0.14766839378238342</v>
      </c>
      <c r="L38" s="2" t="s">
        <v>100</v>
      </c>
      <c r="N38" s="32" t="s">
        <v>13</v>
      </c>
      <c r="O38" s="33">
        <v>226</v>
      </c>
      <c r="P38" s="34">
        <v>419</v>
      </c>
      <c r="Q38" s="35">
        <f t="shared" si="5"/>
        <v>645</v>
      </c>
      <c r="R38" s="33">
        <v>18</v>
      </c>
      <c r="S38" s="34">
        <v>195</v>
      </c>
      <c r="T38" s="34">
        <v>1141</v>
      </c>
      <c r="U38" s="35">
        <f t="shared" si="6"/>
        <v>1354</v>
      </c>
      <c r="V38" s="36">
        <f t="shared" si="7"/>
        <v>1999</v>
      </c>
      <c r="W38" s="37">
        <f t="shared" si="8"/>
        <v>0.32266133066533265</v>
      </c>
      <c r="X38" s="38">
        <f t="shared" si="9"/>
        <v>0.21960980490245122</v>
      </c>
      <c r="Y38" s="2" t="s">
        <v>94</v>
      </c>
    </row>
    <row r="39" spans="1:25" ht="12.75">
      <c r="A39" s="25" t="s">
        <v>9</v>
      </c>
      <c r="B39" s="26">
        <v>137</v>
      </c>
      <c r="C39" s="27">
        <v>426</v>
      </c>
      <c r="D39" s="28">
        <f t="shared" si="0"/>
        <v>563</v>
      </c>
      <c r="E39" s="26">
        <v>12</v>
      </c>
      <c r="F39" s="27">
        <v>211</v>
      </c>
      <c r="G39" s="27">
        <v>1113</v>
      </c>
      <c r="H39" s="28">
        <f t="shared" si="1"/>
        <v>1336</v>
      </c>
      <c r="I39" s="29">
        <f t="shared" si="2"/>
        <v>1899</v>
      </c>
      <c r="J39" s="30">
        <f t="shared" si="3"/>
        <v>0.2964718272775145</v>
      </c>
      <c r="K39" s="31">
        <f t="shared" si="4"/>
        <v>0.1895734597156398</v>
      </c>
      <c r="L39" s="2" t="s">
        <v>111</v>
      </c>
      <c r="N39" s="32" t="s">
        <v>10</v>
      </c>
      <c r="O39" s="33">
        <v>86</v>
      </c>
      <c r="P39" s="34">
        <v>223</v>
      </c>
      <c r="Q39" s="35">
        <f t="shared" si="5"/>
        <v>309</v>
      </c>
      <c r="R39" s="33">
        <v>3</v>
      </c>
      <c r="S39" s="34">
        <v>119</v>
      </c>
      <c r="T39" s="34">
        <v>519</v>
      </c>
      <c r="U39" s="35">
        <f t="shared" si="6"/>
        <v>641</v>
      </c>
      <c r="V39" s="36">
        <f t="shared" si="7"/>
        <v>950</v>
      </c>
      <c r="W39" s="37">
        <f t="shared" si="8"/>
        <v>0.32526315789473687</v>
      </c>
      <c r="X39" s="38">
        <f t="shared" si="9"/>
        <v>0.21894736842105264</v>
      </c>
      <c r="Y39" s="2" t="s">
        <v>92</v>
      </c>
    </row>
    <row r="40" spans="1:25" ht="12.75">
      <c r="A40" s="25" t="s">
        <v>27</v>
      </c>
      <c r="B40" s="26">
        <v>45</v>
      </c>
      <c r="C40" s="27">
        <v>124</v>
      </c>
      <c r="D40" s="28">
        <f t="shared" si="0"/>
        <v>169</v>
      </c>
      <c r="E40" s="26">
        <v>0</v>
      </c>
      <c r="F40" s="27">
        <v>45</v>
      </c>
      <c r="G40" s="27">
        <v>358</v>
      </c>
      <c r="H40" s="28">
        <f t="shared" si="1"/>
        <v>403</v>
      </c>
      <c r="I40" s="29">
        <f t="shared" si="2"/>
        <v>572</v>
      </c>
      <c r="J40" s="30">
        <f t="shared" si="3"/>
        <v>0.29545454545454547</v>
      </c>
      <c r="K40" s="31">
        <f t="shared" si="4"/>
        <v>0.15734265734265734</v>
      </c>
      <c r="L40" s="2" t="s">
        <v>97</v>
      </c>
      <c r="N40" s="32" t="s">
        <v>47</v>
      </c>
      <c r="O40" s="33">
        <v>11</v>
      </c>
      <c r="P40" s="34">
        <v>19</v>
      </c>
      <c r="Q40" s="35">
        <f t="shared" si="5"/>
        <v>30</v>
      </c>
      <c r="R40" s="33">
        <v>9</v>
      </c>
      <c r="S40" s="34">
        <v>1</v>
      </c>
      <c r="T40" s="34">
        <v>56</v>
      </c>
      <c r="U40" s="35">
        <f t="shared" si="6"/>
        <v>66</v>
      </c>
      <c r="V40" s="36">
        <f t="shared" si="7"/>
        <v>96</v>
      </c>
      <c r="W40" s="37">
        <f t="shared" si="8"/>
        <v>0.3125</v>
      </c>
      <c r="X40" s="38">
        <f t="shared" si="9"/>
        <v>0.21875</v>
      </c>
      <c r="Y40" s="2" t="s">
        <v>117</v>
      </c>
    </row>
    <row r="41" spans="1:25" ht="12.75">
      <c r="A41" s="25" t="s">
        <v>4</v>
      </c>
      <c r="B41" s="26">
        <v>329</v>
      </c>
      <c r="C41" s="27">
        <v>754</v>
      </c>
      <c r="D41" s="28">
        <f t="shared" si="0"/>
        <v>1083</v>
      </c>
      <c r="E41" s="26">
        <v>21</v>
      </c>
      <c r="F41" s="27">
        <v>338</v>
      </c>
      <c r="G41" s="27">
        <v>2241</v>
      </c>
      <c r="H41" s="28">
        <f t="shared" si="1"/>
        <v>2600</v>
      </c>
      <c r="I41" s="29">
        <f t="shared" si="2"/>
        <v>3683</v>
      </c>
      <c r="J41" s="30">
        <f t="shared" si="3"/>
        <v>0.29405376052131416</v>
      </c>
      <c r="K41" s="31">
        <f t="shared" si="4"/>
        <v>0.18680423567743687</v>
      </c>
      <c r="L41" s="2" t="s">
        <v>108</v>
      </c>
      <c r="N41" s="32" t="s">
        <v>25</v>
      </c>
      <c r="O41" s="33">
        <v>603</v>
      </c>
      <c r="P41" s="34">
        <v>948</v>
      </c>
      <c r="Q41" s="35">
        <f t="shared" si="5"/>
        <v>1551</v>
      </c>
      <c r="R41" s="33">
        <v>22</v>
      </c>
      <c r="S41" s="34">
        <v>264</v>
      </c>
      <c r="T41" s="34">
        <v>2243</v>
      </c>
      <c r="U41" s="35">
        <f t="shared" si="6"/>
        <v>2529</v>
      </c>
      <c r="V41" s="36">
        <f t="shared" si="7"/>
        <v>4080</v>
      </c>
      <c r="W41" s="37">
        <f t="shared" si="8"/>
        <v>0.3801470588235294</v>
      </c>
      <c r="X41" s="38">
        <f t="shared" si="9"/>
        <v>0.2178921568627451</v>
      </c>
      <c r="Y41" s="2" t="s">
        <v>92</v>
      </c>
    </row>
    <row r="42" spans="1:25" ht="12.75">
      <c r="A42" s="25" t="s">
        <v>2</v>
      </c>
      <c r="B42" s="26">
        <v>102</v>
      </c>
      <c r="C42" s="27">
        <v>201</v>
      </c>
      <c r="D42" s="28">
        <f aca="true" t="shared" si="10" ref="D42:D73">B42+C42</f>
        <v>303</v>
      </c>
      <c r="E42" s="26">
        <v>10</v>
      </c>
      <c r="F42" s="27">
        <v>128</v>
      </c>
      <c r="G42" s="27">
        <v>606</v>
      </c>
      <c r="H42" s="28">
        <f aca="true" t="shared" si="11" ref="H42:H73">SUM(E42:G42)</f>
        <v>744</v>
      </c>
      <c r="I42" s="29">
        <f aca="true" t="shared" si="12" ref="I42:I73">D42+H42</f>
        <v>1047</v>
      </c>
      <c r="J42" s="30">
        <f aca="true" t="shared" si="13" ref="J42:J73">D42/I42</f>
        <v>0.28939828080229224</v>
      </c>
      <c r="K42" s="31">
        <f aca="true" t="shared" si="14" ref="K42:K73">(B42+E42+F42)/I42</f>
        <v>0.22922636103151864</v>
      </c>
      <c r="L42" s="2" t="s">
        <v>92</v>
      </c>
      <c r="N42" s="32" t="s">
        <v>1</v>
      </c>
      <c r="O42" s="33">
        <v>60</v>
      </c>
      <c r="P42" s="34">
        <v>165</v>
      </c>
      <c r="Q42" s="35">
        <f aca="true" t="shared" si="15" ref="Q42:Q73">O42+P42</f>
        <v>225</v>
      </c>
      <c r="R42" s="33">
        <v>5</v>
      </c>
      <c r="S42" s="34">
        <v>66</v>
      </c>
      <c r="T42" s="34">
        <v>307</v>
      </c>
      <c r="U42" s="35">
        <f aca="true" t="shared" si="16" ref="U42:U73">SUM(R42:T42)</f>
        <v>378</v>
      </c>
      <c r="V42" s="36">
        <f aca="true" t="shared" si="17" ref="V42:V73">Q42+U42</f>
        <v>603</v>
      </c>
      <c r="W42" s="37">
        <f aca="true" t="shared" si="18" ref="W42:W73">Q42/V42</f>
        <v>0.373134328358209</v>
      </c>
      <c r="X42" s="38">
        <f aca="true" t="shared" si="19" ref="X42:X73">(O42+R42+S42)/V42</f>
        <v>0.21724709784411278</v>
      </c>
      <c r="Y42" s="2" t="s">
        <v>110</v>
      </c>
    </row>
    <row r="43" spans="1:25" ht="12.75">
      <c r="A43" s="25" t="s">
        <v>56</v>
      </c>
      <c r="B43" s="26">
        <v>6</v>
      </c>
      <c r="C43" s="27">
        <v>9</v>
      </c>
      <c r="D43" s="28">
        <f t="shared" si="10"/>
        <v>15</v>
      </c>
      <c r="E43" s="26">
        <v>2</v>
      </c>
      <c r="F43" s="27">
        <v>3</v>
      </c>
      <c r="G43" s="27">
        <v>32</v>
      </c>
      <c r="H43" s="28">
        <f t="shared" si="11"/>
        <v>37</v>
      </c>
      <c r="I43" s="29">
        <f t="shared" si="12"/>
        <v>52</v>
      </c>
      <c r="J43" s="30">
        <f t="shared" si="13"/>
        <v>0.28846153846153844</v>
      </c>
      <c r="K43" s="31">
        <f t="shared" si="14"/>
        <v>0.21153846153846154</v>
      </c>
      <c r="L43" s="2" t="s">
        <v>91</v>
      </c>
      <c r="N43" s="25" t="s">
        <v>48</v>
      </c>
      <c r="O43" s="26">
        <v>7</v>
      </c>
      <c r="P43" s="27">
        <v>21</v>
      </c>
      <c r="Q43" s="28">
        <f t="shared" si="15"/>
        <v>28</v>
      </c>
      <c r="R43" s="26">
        <v>6</v>
      </c>
      <c r="S43" s="27">
        <v>10</v>
      </c>
      <c r="T43" s="27">
        <v>62</v>
      </c>
      <c r="U43" s="28">
        <f t="shared" si="16"/>
        <v>78</v>
      </c>
      <c r="V43" s="29">
        <f t="shared" si="17"/>
        <v>106</v>
      </c>
      <c r="W43" s="30">
        <f t="shared" si="18"/>
        <v>0.2641509433962264</v>
      </c>
      <c r="X43" s="31">
        <f t="shared" si="19"/>
        <v>0.2169811320754717</v>
      </c>
      <c r="Y43" s="2" t="s">
        <v>104</v>
      </c>
    </row>
    <row r="44" spans="1:25" ht="12.75">
      <c r="A44" s="25" t="s">
        <v>8</v>
      </c>
      <c r="B44" s="26">
        <v>129</v>
      </c>
      <c r="C44" s="27">
        <v>496</v>
      </c>
      <c r="D44" s="28">
        <f t="shared" si="10"/>
        <v>625</v>
      </c>
      <c r="E44" s="26">
        <v>69</v>
      </c>
      <c r="F44" s="27">
        <v>101</v>
      </c>
      <c r="G44" s="27">
        <v>1407</v>
      </c>
      <c r="H44" s="28">
        <f t="shared" si="11"/>
        <v>1577</v>
      </c>
      <c r="I44" s="29">
        <f t="shared" si="12"/>
        <v>2202</v>
      </c>
      <c r="J44" s="30">
        <f t="shared" si="13"/>
        <v>0.28383287920072664</v>
      </c>
      <c r="K44" s="31">
        <f t="shared" si="14"/>
        <v>0.13578564940962762</v>
      </c>
      <c r="L44" s="2" t="s">
        <v>108</v>
      </c>
      <c r="N44" s="39" t="s">
        <v>18</v>
      </c>
      <c r="O44" s="40">
        <v>332</v>
      </c>
      <c r="P44" s="41">
        <v>497</v>
      </c>
      <c r="Q44" s="42">
        <f t="shared" si="15"/>
        <v>829</v>
      </c>
      <c r="R44" s="40">
        <v>89</v>
      </c>
      <c r="S44" s="41">
        <v>285</v>
      </c>
      <c r="T44" s="41">
        <v>2099</v>
      </c>
      <c r="U44" s="42">
        <f t="shared" si="16"/>
        <v>2473</v>
      </c>
      <c r="V44" s="43">
        <f t="shared" si="17"/>
        <v>3302</v>
      </c>
      <c r="W44" s="44">
        <f t="shared" si="18"/>
        <v>0.25105996365838884</v>
      </c>
      <c r="X44" s="45">
        <f t="shared" si="19"/>
        <v>0.21380981223500908</v>
      </c>
      <c r="Y44" s="2" t="s">
        <v>115</v>
      </c>
    </row>
    <row r="45" spans="1:25" ht="12.75">
      <c r="A45" s="25" t="s">
        <v>5</v>
      </c>
      <c r="B45" s="26">
        <v>73</v>
      </c>
      <c r="C45" s="27">
        <v>307</v>
      </c>
      <c r="D45" s="28">
        <f t="shared" si="10"/>
        <v>380</v>
      </c>
      <c r="E45" s="26">
        <v>63</v>
      </c>
      <c r="F45" s="27">
        <v>113</v>
      </c>
      <c r="G45" s="27">
        <v>800</v>
      </c>
      <c r="H45" s="28">
        <f t="shared" si="11"/>
        <v>976</v>
      </c>
      <c r="I45" s="29">
        <f t="shared" si="12"/>
        <v>1356</v>
      </c>
      <c r="J45" s="30">
        <f t="shared" si="13"/>
        <v>0.28023598820059</v>
      </c>
      <c r="K45" s="31">
        <f t="shared" si="14"/>
        <v>0.1836283185840708</v>
      </c>
      <c r="L45" s="2" t="s">
        <v>100</v>
      </c>
      <c r="N45" s="39" t="s">
        <v>30</v>
      </c>
      <c r="O45" s="40">
        <v>16</v>
      </c>
      <c r="P45" s="41">
        <v>75</v>
      </c>
      <c r="Q45" s="42">
        <f t="shared" si="15"/>
        <v>91</v>
      </c>
      <c r="R45" s="40">
        <v>34</v>
      </c>
      <c r="S45" s="41">
        <v>60</v>
      </c>
      <c r="T45" s="41">
        <v>331</v>
      </c>
      <c r="U45" s="42">
        <f t="shared" si="16"/>
        <v>425</v>
      </c>
      <c r="V45" s="43">
        <f t="shared" si="17"/>
        <v>516</v>
      </c>
      <c r="W45" s="44">
        <f t="shared" si="18"/>
        <v>0.17635658914728683</v>
      </c>
      <c r="X45" s="45">
        <f t="shared" si="19"/>
        <v>0.2131782945736434</v>
      </c>
      <c r="Y45" s="2" t="s">
        <v>109</v>
      </c>
    </row>
    <row r="46" spans="1:25" ht="12.75">
      <c r="A46" s="25" t="s">
        <v>17</v>
      </c>
      <c r="B46" s="26">
        <v>240</v>
      </c>
      <c r="C46" s="27">
        <v>389</v>
      </c>
      <c r="D46" s="28">
        <f t="shared" si="10"/>
        <v>629</v>
      </c>
      <c r="E46" s="26">
        <v>11</v>
      </c>
      <c r="F46" s="27">
        <v>303</v>
      </c>
      <c r="G46" s="27">
        <v>1308</v>
      </c>
      <c r="H46" s="28">
        <f t="shared" si="11"/>
        <v>1622</v>
      </c>
      <c r="I46" s="29">
        <f t="shared" si="12"/>
        <v>2251</v>
      </c>
      <c r="J46" s="30">
        <f t="shared" si="13"/>
        <v>0.2794313638382941</v>
      </c>
      <c r="K46" s="31">
        <f t="shared" si="14"/>
        <v>0.24611283873833853</v>
      </c>
      <c r="L46" s="2" t="s">
        <v>98</v>
      </c>
      <c r="N46" s="39" t="s">
        <v>7</v>
      </c>
      <c r="O46" s="40">
        <v>97</v>
      </c>
      <c r="P46" s="41">
        <v>268</v>
      </c>
      <c r="Q46" s="42">
        <f t="shared" si="15"/>
        <v>365</v>
      </c>
      <c r="R46" s="40">
        <v>58</v>
      </c>
      <c r="S46" s="41">
        <v>144</v>
      </c>
      <c r="T46" s="41">
        <v>840</v>
      </c>
      <c r="U46" s="42">
        <f t="shared" si="16"/>
        <v>1042</v>
      </c>
      <c r="V46" s="43">
        <f t="shared" si="17"/>
        <v>1407</v>
      </c>
      <c r="W46" s="44">
        <f t="shared" si="18"/>
        <v>0.2594171997157072</v>
      </c>
      <c r="X46" s="45">
        <f t="shared" si="19"/>
        <v>0.2125088841506752</v>
      </c>
      <c r="Y46" s="2" t="s">
        <v>104</v>
      </c>
    </row>
    <row r="47" spans="1:25" ht="12.75">
      <c r="A47" s="25" t="s">
        <v>57</v>
      </c>
      <c r="B47" s="26">
        <v>51</v>
      </c>
      <c r="C47" s="27">
        <v>125</v>
      </c>
      <c r="D47" s="28">
        <f t="shared" si="10"/>
        <v>176</v>
      </c>
      <c r="E47" s="26">
        <v>37</v>
      </c>
      <c r="F47" s="27">
        <v>101</v>
      </c>
      <c r="G47" s="27">
        <v>321</v>
      </c>
      <c r="H47" s="28">
        <f t="shared" si="11"/>
        <v>459</v>
      </c>
      <c r="I47" s="29">
        <f t="shared" si="12"/>
        <v>635</v>
      </c>
      <c r="J47" s="30">
        <f t="shared" si="13"/>
        <v>0.27716535433070866</v>
      </c>
      <c r="K47" s="31">
        <f t="shared" si="14"/>
        <v>0.29763779527559053</v>
      </c>
      <c r="L47" s="2" t="s">
        <v>118</v>
      </c>
      <c r="N47" s="25" t="s">
        <v>56</v>
      </c>
      <c r="O47" s="26">
        <v>6</v>
      </c>
      <c r="P47" s="27">
        <v>9</v>
      </c>
      <c r="Q47" s="28">
        <f t="shared" si="15"/>
        <v>15</v>
      </c>
      <c r="R47" s="26">
        <v>2</v>
      </c>
      <c r="S47" s="27">
        <v>3</v>
      </c>
      <c r="T47" s="27">
        <v>32</v>
      </c>
      <c r="U47" s="28">
        <f t="shared" si="16"/>
        <v>37</v>
      </c>
      <c r="V47" s="29">
        <f t="shared" si="17"/>
        <v>52</v>
      </c>
      <c r="W47" s="30">
        <f t="shared" si="18"/>
        <v>0.28846153846153844</v>
      </c>
      <c r="X47" s="31">
        <f t="shared" si="19"/>
        <v>0.21153846153846154</v>
      </c>
      <c r="Y47" s="2" t="s">
        <v>91</v>
      </c>
    </row>
    <row r="48" spans="1:25" ht="12.75">
      <c r="A48" s="25" t="s">
        <v>3</v>
      </c>
      <c r="B48" s="26">
        <v>99</v>
      </c>
      <c r="C48" s="27">
        <v>268</v>
      </c>
      <c r="D48" s="28">
        <f t="shared" si="10"/>
        <v>367</v>
      </c>
      <c r="E48" s="26">
        <v>2</v>
      </c>
      <c r="F48" s="27">
        <v>112</v>
      </c>
      <c r="G48" s="27">
        <v>885</v>
      </c>
      <c r="H48" s="28">
        <f t="shared" si="11"/>
        <v>999</v>
      </c>
      <c r="I48" s="29">
        <f t="shared" si="12"/>
        <v>1366</v>
      </c>
      <c r="J48" s="30">
        <f t="shared" si="13"/>
        <v>0.2686676427525622</v>
      </c>
      <c r="K48" s="31">
        <f t="shared" si="14"/>
        <v>0.15592972181551976</v>
      </c>
      <c r="L48" s="2" t="s">
        <v>92</v>
      </c>
      <c r="N48" s="32" t="s">
        <v>59</v>
      </c>
      <c r="O48" s="33">
        <v>40</v>
      </c>
      <c r="P48" s="34">
        <v>88</v>
      </c>
      <c r="Q48" s="35">
        <f t="shared" si="15"/>
        <v>128</v>
      </c>
      <c r="R48" s="33">
        <v>3</v>
      </c>
      <c r="S48" s="34">
        <v>29</v>
      </c>
      <c r="T48" s="34">
        <v>186</v>
      </c>
      <c r="U48" s="35">
        <f t="shared" si="16"/>
        <v>218</v>
      </c>
      <c r="V48" s="36">
        <f t="shared" si="17"/>
        <v>346</v>
      </c>
      <c r="W48" s="37">
        <f t="shared" si="18"/>
        <v>0.3699421965317919</v>
      </c>
      <c r="X48" s="38">
        <f t="shared" si="19"/>
        <v>0.20809248554913296</v>
      </c>
      <c r="Y48" s="2" t="s">
        <v>99</v>
      </c>
    </row>
    <row r="49" spans="1:25" ht="12.75">
      <c r="A49" s="25" t="s">
        <v>38</v>
      </c>
      <c r="B49" s="26">
        <v>34</v>
      </c>
      <c r="C49" s="27">
        <v>94</v>
      </c>
      <c r="D49" s="28">
        <f t="shared" si="10"/>
        <v>128</v>
      </c>
      <c r="E49" s="26">
        <v>13</v>
      </c>
      <c r="F49" s="27">
        <v>70</v>
      </c>
      <c r="G49" s="27">
        <v>272</v>
      </c>
      <c r="H49" s="28">
        <f t="shared" si="11"/>
        <v>355</v>
      </c>
      <c r="I49" s="29">
        <f t="shared" si="12"/>
        <v>483</v>
      </c>
      <c r="J49" s="30">
        <f t="shared" si="13"/>
        <v>0.2650103519668737</v>
      </c>
      <c r="K49" s="31">
        <f t="shared" si="14"/>
        <v>0.2422360248447205</v>
      </c>
      <c r="L49" s="2" t="s">
        <v>107</v>
      </c>
      <c r="N49" s="39" t="s">
        <v>53</v>
      </c>
      <c r="O49" s="40">
        <v>74</v>
      </c>
      <c r="P49" s="41">
        <v>197</v>
      </c>
      <c r="Q49" s="42">
        <f t="shared" si="15"/>
        <v>271</v>
      </c>
      <c r="R49" s="40">
        <v>54</v>
      </c>
      <c r="S49" s="41">
        <v>95</v>
      </c>
      <c r="T49" s="41">
        <v>655</v>
      </c>
      <c r="U49" s="42">
        <f t="shared" si="16"/>
        <v>804</v>
      </c>
      <c r="V49" s="43">
        <f t="shared" si="17"/>
        <v>1075</v>
      </c>
      <c r="W49" s="44">
        <f t="shared" si="18"/>
        <v>0.25209302325581395</v>
      </c>
      <c r="X49" s="45">
        <f t="shared" si="19"/>
        <v>0.20744186046511628</v>
      </c>
      <c r="Y49" s="2" t="s">
        <v>108</v>
      </c>
    </row>
    <row r="50" spans="1:25" ht="12.75">
      <c r="A50" s="25" t="s">
        <v>48</v>
      </c>
      <c r="B50" s="26">
        <v>7</v>
      </c>
      <c r="C50" s="27">
        <v>21</v>
      </c>
      <c r="D50" s="28">
        <f t="shared" si="10"/>
        <v>28</v>
      </c>
      <c r="E50" s="26">
        <v>6</v>
      </c>
      <c r="F50" s="27">
        <v>10</v>
      </c>
      <c r="G50" s="27">
        <v>62</v>
      </c>
      <c r="H50" s="28">
        <f t="shared" si="11"/>
        <v>78</v>
      </c>
      <c r="I50" s="29">
        <f t="shared" si="12"/>
        <v>106</v>
      </c>
      <c r="J50" s="30">
        <f t="shared" si="13"/>
        <v>0.2641509433962264</v>
      </c>
      <c r="K50" s="31">
        <f t="shared" si="14"/>
        <v>0.2169811320754717</v>
      </c>
      <c r="L50" s="2" t="s">
        <v>104</v>
      </c>
      <c r="N50" s="25" t="s">
        <v>9</v>
      </c>
      <c r="O50" s="26">
        <v>137</v>
      </c>
      <c r="P50" s="27">
        <v>426</v>
      </c>
      <c r="Q50" s="28">
        <f t="shared" si="15"/>
        <v>563</v>
      </c>
      <c r="R50" s="26">
        <v>12</v>
      </c>
      <c r="S50" s="27">
        <v>211</v>
      </c>
      <c r="T50" s="27">
        <v>1113</v>
      </c>
      <c r="U50" s="28">
        <f t="shared" si="16"/>
        <v>1336</v>
      </c>
      <c r="V50" s="29">
        <f t="shared" si="17"/>
        <v>1899</v>
      </c>
      <c r="W50" s="30">
        <f t="shared" si="18"/>
        <v>0.2964718272775145</v>
      </c>
      <c r="X50" s="31">
        <f t="shared" si="19"/>
        <v>0.1895734597156398</v>
      </c>
      <c r="Y50" s="2" t="s">
        <v>111</v>
      </c>
    </row>
    <row r="51" spans="1:25" ht="12.75">
      <c r="A51" s="25" t="s">
        <v>58</v>
      </c>
      <c r="B51" s="26">
        <v>1</v>
      </c>
      <c r="C51" s="27">
        <v>16</v>
      </c>
      <c r="D51" s="28">
        <f t="shared" si="10"/>
        <v>17</v>
      </c>
      <c r="E51" s="26">
        <v>0</v>
      </c>
      <c r="F51" s="27">
        <v>3</v>
      </c>
      <c r="G51" s="27">
        <v>45</v>
      </c>
      <c r="H51" s="28">
        <f t="shared" si="11"/>
        <v>48</v>
      </c>
      <c r="I51" s="29">
        <f t="shared" si="12"/>
        <v>65</v>
      </c>
      <c r="J51" s="30">
        <f t="shared" si="13"/>
        <v>0.26153846153846155</v>
      </c>
      <c r="K51" s="31">
        <f t="shared" si="14"/>
        <v>0.06153846153846154</v>
      </c>
      <c r="L51" s="2" t="s">
        <v>96</v>
      </c>
      <c r="N51" s="32" t="s">
        <v>22</v>
      </c>
      <c r="O51" s="33">
        <v>449</v>
      </c>
      <c r="P51" s="34">
        <v>890</v>
      </c>
      <c r="Q51" s="35">
        <f t="shared" si="15"/>
        <v>1339</v>
      </c>
      <c r="R51" s="33">
        <v>8</v>
      </c>
      <c r="S51" s="34">
        <v>275</v>
      </c>
      <c r="T51" s="34">
        <v>2242</v>
      </c>
      <c r="U51" s="35">
        <f t="shared" si="16"/>
        <v>2525</v>
      </c>
      <c r="V51" s="36">
        <f t="shared" si="17"/>
        <v>3864</v>
      </c>
      <c r="W51" s="37">
        <f t="shared" si="18"/>
        <v>0.3465320910973085</v>
      </c>
      <c r="X51" s="38">
        <f t="shared" si="19"/>
        <v>0.18944099378881987</v>
      </c>
      <c r="Y51" s="2" t="s">
        <v>92</v>
      </c>
    </row>
    <row r="52" spans="1:25" ht="12.75">
      <c r="A52" s="25" t="s">
        <v>62</v>
      </c>
      <c r="B52" s="26">
        <v>19</v>
      </c>
      <c r="C52" s="27">
        <v>69</v>
      </c>
      <c r="D52" s="28">
        <f t="shared" si="10"/>
        <v>88</v>
      </c>
      <c r="E52" s="26">
        <v>17</v>
      </c>
      <c r="F52" s="27">
        <v>24</v>
      </c>
      <c r="G52" s="27">
        <v>209</v>
      </c>
      <c r="H52" s="28">
        <f t="shared" si="11"/>
        <v>250</v>
      </c>
      <c r="I52" s="29">
        <f t="shared" si="12"/>
        <v>338</v>
      </c>
      <c r="J52" s="30">
        <f t="shared" si="13"/>
        <v>0.2603550295857988</v>
      </c>
      <c r="K52" s="31">
        <f t="shared" si="14"/>
        <v>0.17751479289940827</v>
      </c>
      <c r="L52" s="2" t="s">
        <v>113</v>
      </c>
      <c r="N52" s="32" t="s">
        <v>6</v>
      </c>
      <c r="O52" s="33">
        <v>97</v>
      </c>
      <c r="P52" s="34">
        <v>243</v>
      </c>
      <c r="Q52" s="35">
        <f t="shared" si="15"/>
        <v>340</v>
      </c>
      <c r="R52" s="33">
        <v>3</v>
      </c>
      <c r="S52" s="34">
        <v>80</v>
      </c>
      <c r="T52" s="34">
        <v>535</v>
      </c>
      <c r="U52" s="35">
        <f t="shared" si="16"/>
        <v>618</v>
      </c>
      <c r="V52" s="36">
        <f t="shared" si="17"/>
        <v>958</v>
      </c>
      <c r="W52" s="37">
        <f t="shared" si="18"/>
        <v>0.35490605427974947</v>
      </c>
      <c r="X52" s="38">
        <f t="shared" si="19"/>
        <v>0.18789144050104384</v>
      </c>
      <c r="Y52" s="2" t="s">
        <v>92</v>
      </c>
    </row>
    <row r="53" spans="1:25" ht="12.75">
      <c r="A53" s="39" t="s">
        <v>42</v>
      </c>
      <c r="B53" s="40">
        <v>38</v>
      </c>
      <c r="C53" s="41">
        <v>33</v>
      </c>
      <c r="D53" s="42">
        <f t="shared" si="10"/>
        <v>71</v>
      </c>
      <c r="E53" s="40">
        <v>1</v>
      </c>
      <c r="F53" s="41">
        <v>41</v>
      </c>
      <c r="G53" s="41">
        <v>160</v>
      </c>
      <c r="H53" s="42">
        <f t="shared" si="11"/>
        <v>202</v>
      </c>
      <c r="I53" s="43">
        <f t="shared" si="12"/>
        <v>273</v>
      </c>
      <c r="J53" s="44">
        <f t="shared" si="13"/>
        <v>0.2600732600732601</v>
      </c>
      <c r="K53" s="45">
        <f t="shared" si="14"/>
        <v>0.29304029304029305</v>
      </c>
      <c r="L53" s="2" t="s">
        <v>116</v>
      </c>
      <c r="N53" s="25" t="s">
        <v>4</v>
      </c>
      <c r="O53" s="26">
        <v>329</v>
      </c>
      <c r="P53" s="27">
        <v>754</v>
      </c>
      <c r="Q53" s="28">
        <f t="shared" si="15"/>
        <v>1083</v>
      </c>
      <c r="R53" s="26">
        <v>21</v>
      </c>
      <c r="S53" s="27">
        <v>338</v>
      </c>
      <c r="T53" s="27">
        <v>2241</v>
      </c>
      <c r="U53" s="28">
        <f t="shared" si="16"/>
        <v>2600</v>
      </c>
      <c r="V53" s="29">
        <f t="shared" si="17"/>
        <v>3683</v>
      </c>
      <c r="W53" s="30">
        <f t="shared" si="18"/>
        <v>0.29405376052131416</v>
      </c>
      <c r="X53" s="31">
        <f t="shared" si="19"/>
        <v>0.18680423567743687</v>
      </c>
      <c r="Y53" s="2" t="s">
        <v>108</v>
      </c>
    </row>
    <row r="54" spans="1:25" ht="12.75">
      <c r="A54" s="39" t="s">
        <v>7</v>
      </c>
      <c r="B54" s="40">
        <v>97</v>
      </c>
      <c r="C54" s="41">
        <v>268</v>
      </c>
      <c r="D54" s="42">
        <f t="shared" si="10"/>
        <v>365</v>
      </c>
      <c r="E54" s="40">
        <v>58</v>
      </c>
      <c r="F54" s="41">
        <v>144</v>
      </c>
      <c r="G54" s="41">
        <v>840</v>
      </c>
      <c r="H54" s="42">
        <f t="shared" si="11"/>
        <v>1042</v>
      </c>
      <c r="I54" s="43">
        <f t="shared" si="12"/>
        <v>1407</v>
      </c>
      <c r="J54" s="44">
        <f t="shared" si="13"/>
        <v>0.2594171997157072</v>
      </c>
      <c r="K54" s="45">
        <f t="shared" si="14"/>
        <v>0.2125088841506752</v>
      </c>
      <c r="L54" s="2" t="s">
        <v>104</v>
      </c>
      <c r="N54" s="32" t="s">
        <v>29</v>
      </c>
      <c r="O54" s="33">
        <v>51</v>
      </c>
      <c r="P54" s="34">
        <v>189</v>
      </c>
      <c r="Q54" s="35">
        <f t="shared" si="15"/>
        <v>240</v>
      </c>
      <c r="R54" s="33">
        <v>30</v>
      </c>
      <c r="S54" s="34">
        <v>48</v>
      </c>
      <c r="T54" s="34">
        <v>376</v>
      </c>
      <c r="U54" s="35">
        <f t="shared" si="16"/>
        <v>454</v>
      </c>
      <c r="V54" s="36">
        <f t="shared" si="17"/>
        <v>694</v>
      </c>
      <c r="W54" s="37">
        <f t="shared" si="18"/>
        <v>0.345821325648415</v>
      </c>
      <c r="X54" s="38">
        <f t="shared" si="19"/>
        <v>0.18587896253602307</v>
      </c>
      <c r="Y54" s="2" t="s">
        <v>98</v>
      </c>
    </row>
    <row r="55" spans="1:25" ht="12.75">
      <c r="A55" s="39" t="s">
        <v>51</v>
      </c>
      <c r="B55" s="40">
        <v>8</v>
      </c>
      <c r="C55" s="41">
        <v>8</v>
      </c>
      <c r="D55" s="42">
        <f t="shared" si="10"/>
        <v>16</v>
      </c>
      <c r="E55" s="40">
        <v>3</v>
      </c>
      <c r="F55" s="41">
        <v>7</v>
      </c>
      <c r="G55" s="41">
        <v>36</v>
      </c>
      <c r="H55" s="42">
        <f t="shared" si="11"/>
        <v>46</v>
      </c>
      <c r="I55" s="43">
        <f t="shared" si="12"/>
        <v>62</v>
      </c>
      <c r="J55" s="44">
        <f t="shared" si="13"/>
        <v>0.25806451612903225</v>
      </c>
      <c r="K55" s="45">
        <f t="shared" si="14"/>
        <v>0.2903225806451613</v>
      </c>
      <c r="L55" s="2" t="s">
        <v>101</v>
      </c>
      <c r="N55" s="25" t="s">
        <v>5</v>
      </c>
      <c r="O55" s="26">
        <v>73</v>
      </c>
      <c r="P55" s="27">
        <v>307</v>
      </c>
      <c r="Q55" s="28">
        <f t="shared" si="15"/>
        <v>380</v>
      </c>
      <c r="R55" s="26">
        <v>63</v>
      </c>
      <c r="S55" s="27">
        <v>113</v>
      </c>
      <c r="T55" s="27">
        <v>800</v>
      </c>
      <c r="U55" s="28">
        <f t="shared" si="16"/>
        <v>976</v>
      </c>
      <c r="V55" s="29">
        <f t="shared" si="17"/>
        <v>1356</v>
      </c>
      <c r="W55" s="30">
        <f t="shared" si="18"/>
        <v>0.28023598820059</v>
      </c>
      <c r="X55" s="31">
        <f t="shared" si="19"/>
        <v>0.1836283185840708</v>
      </c>
      <c r="Y55" s="2" t="s">
        <v>100</v>
      </c>
    </row>
    <row r="56" spans="1:25" ht="12.75">
      <c r="A56" s="39" t="s">
        <v>53</v>
      </c>
      <c r="B56" s="40">
        <v>74</v>
      </c>
      <c r="C56" s="41">
        <v>197</v>
      </c>
      <c r="D56" s="42">
        <f t="shared" si="10"/>
        <v>271</v>
      </c>
      <c r="E56" s="40">
        <v>54</v>
      </c>
      <c r="F56" s="41">
        <v>95</v>
      </c>
      <c r="G56" s="41">
        <v>655</v>
      </c>
      <c r="H56" s="42">
        <f t="shared" si="11"/>
        <v>804</v>
      </c>
      <c r="I56" s="43">
        <f t="shared" si="12"/>
        <v>1075</v>
      </c>
      <c r="J56" s="44">
        <f t="shared" si="13"/>
        <v>0.25209302325581395</v>
      </c>
      <c r="K56" s="45">
        <f t="shared" si="14"/>
        <v>0.20744186046511628</v>
      </c>
      <c r="L56" s="2" t="s">
        <v>108</v>
      </c>
      <c r="N56" s="39" t="s">
        <v>50</v>
      </c>
      <c r="O56" s="40">
        <v>7</v>
      </c>
      <c r="P56" s="41">
        <v>45</v>
      </c>
      <c r="Q56" s="42">
        <f t="shared" si="15"/>
        <v>52</v>
      </c>
      <c r="R56" s="40">
        <v>9</v>
      </c>
      <c r="S56" s="41">
        <v>25</v>
      </c>
      <c r="T56" s="41">
        <v>142</v>
      </c>
      <c r="U56" s="42">
        <f t="shared" si="16"/>
        <v>176</v>
      </c>
      <c r="V56" s="43">
        <f t="shared" si="17"/>
        <v>228</v>
      </c>
      <c r="W56" s="44">
        <f t="shared" si="18"/>
        <v>0.22807017543859648</v>
      </c>
      <c r="X56" s="45">
        <f t="shared" si="19"/>
        <v>0.17982456140350878</v>
      </c>
      <c r="Y56" s="2" t="s">
        <v>92</v>
      </c>
    </row>
    <row r="57" spans="1:25" ht="12.75">
      <c r="A57" s="39" t="s">
        <v>18</v>
      </c>
      <c r="B57" s="40">
        <v>332</v>
      </c>
      <c r="C57" s="41">
        <v>497</v>
      </c>
      <c r="D57" s="42">
        <f t="shared" si="10"/>
        <v>829</v>
      </c>
      <c r="E57" s="40">
        <v>89</v>
      </c>
      <c r="F57" s="41">
        <v>285</v>
      </c>
      <c r="G57" s="41">
        <v>2099</v>
      </c>
      <c r="H57" s="42">
        <f t="shared" si="11"/>
        <v>2473</v>
      </c>
      <c r="I57" s="43">
        <f t="shared" si="12"/>
        <v>3302</v>
      </c>
      <c r="J57" s="44">
        <f t="shared" si="13"/>
        <v>0.25105996365838884</v>
      </c>
      <c r="K57" s="45">
        <f t="shared" si="14"/>
        <v>0.21380981223500908</v>
      </c>
      <c r="L57" s="2" t="s">
        <v>115</v>
      </c>
      <c r="N57" s="39" t="s">
        <v>28</v>
      </c>
      <c r="O57" s="40">
        <v>22</v>
      </c>
      <c r="P57" s="41">
        <v>79</v>
      </c>
      <c r="Q57" s="42">
        <f t="shared" si="15"/>
        <v>101</v>
      </c>
      <c r="R57" s="40">
        <v>29</v>
      </c>
      <c r="S57" s="41">
        <v>43</v>
      </c>
      <c r="T57" s="41">
        <v>354</v>
      </c>
      <c r="U57" s="42">
        <f t="shared" si="16"/>
        <v>426</v>
      </c>
      <c r="V57" s="43">
        <f t="shared" si="17"/>
        <v>527</v>
      </c>
      <c r="W57" s="44">
        <f t="shared" si="18"/>
        <v>0.19165085388994307</v>
      </c>
      <c r="X57" s="45">
        <f t="shared" si="19"/>
        <v>0.17836812144212524</v>
      </c>
      <c r="Y57" s="2" t="s">
        <v>106</v>
      </c>
    </row>
    <row r="58" spans="1:25" ht="12.75">
      <c r="A58" s="39" t="s">
        <v>52</v>
      </c>
      <c r="B58" s="40">
        <v>1</v>
      </c>
      <c r="C58" s="41">
        <v>7</v>
      </c>
      <c r="D58" s="42">
        <f t="shared" si="10"/>
        <v>8</v>
      </c>
      <c r="E58" s="40">
        <v>0</v>
      </c>
      <c r="F58" s="41">
        <v>0</v>
      </c>
      <c r="G58" s="41">
        <v>24</v>
      </c>
      <c r="H58" s="42">
        <f t="shared" si="11"/>
        <v>24</v>
      </c>
      <c r="I58" s="43">
        <f t="shared" si="12"/>
        <v>32</v>
      </c>
      <c r="J58" s="44">
        <f t="shared" si="13"/>
        <v>0.25</v>
      </c>
      <c r="K58" s="45">
        <f t="shared" si="14"/>
        <v>0.03125</v>
      </c>
      <c r="L58" s="2" t="s">
        <v>95</v>
      </c>
      <c r="N58" s="25" t="s">
        <v>62</v>
      </c>
      <c r="O58" s="26">
        <v>19</v>
      </c>
      <c r="P58" s="27">
        <v>69</v>
      </c>
      <c r="Q58" s="28">
        <f t="shared" si="15"/>
        <v>88</v>
      </c>
      <c r="R58" s="26">
        <v>17</v>
      </c>
      <c r="S58" s="27">
        <v>24</v>
      </c>
      <c r="T58" s="27">
        <v>209</v>
      </c>
      <c r="U58" s="28">
        <f t="shared" si="16"/>
        <v>250</v>
      </c>
      <c r="V58" s="29">
        <f t="shared" si="17"/>
        <v>338</v>
      </c>
      <c r="W58" s="30">
        <f t="shared" si="18"/>
        <v>0.2603550295857988</v>
      </c>
      <c r="X58" s="31">
        <f t="shared" si="19"/>
        <v>0.17751479289940827</v>
      </c>
      <c r="Y58" s="2" t="s">
        <v>113</v>
      </c>
    </row>
    <row r="59" spans="1:25" ht="12.75">
      <c r="A59" s="39" t="s">
        <v>44</v>
      </c>
      <c r="B59" s="40">
        <v>1</v>
      </c>
      <c r="C59" s="41">
        <v>9</v>
      </c>
      <c r="D59" s="42">
        <f t="shared" si="10"/>
        <v>10</v>
      </c>
      <c r="E59" s="40">
        <v>0</v>
      </c>
      <c r="F59" s="41">
        <v>0</v>
      </c>
      <c r="G59" s="41">
        <v>30</v>
      </c>
      <c r="H59" s="42">
        <f t="shared" si="11"/>
        <v>30</v>
      </c>
      <c r="I59" s="43">
        <f t="shared" si="12"/>
        <v>40</v>
      </c>
      <c r="J59" s="44">
        <f t="shared" si="13"/>
        <v>0.25</v>
      </c>
      <c r="K59" s="45">
        <f t="shared" si="14"/>
        <v>0.025</v>
      </c>
      <c r="L59" s="2" t="s">
        <v>99</v>
      </c>
      <c r="N59" s="25" t="s">
        <v>23</v>
      </c>
      <c r="O59" s="26">
        <v>94</v>
      </c>
      <c r="P59" s="27">
        <v>244</v>
      </c>
      <c r="Q59" s="28">
        <f t="shared" si="15"/>
        <v>338</v>
      </c>
      <c r="R59" s="26">
        <v>1</v>
      </c>
      <c r="S59" s="27">
        <v>102</v>
      </c>
      <c r="T59" s="27">
        <v>693</v>
      </c>
      <c r="U59" s="28">
        <f t="shared" si="16"/>
        <v>796</v>
      </c>
      <c r="V59" s="29">
        <f t="shared" si="17"/>
        <v>1134</v>
      </c>
      <c r="W59" s="30">
        <f t="shared" si="18"/>
        <v>0.2980599647266314</v>
      </c>
      <c r="X59" s="31">
        <f t="shared" si="19"/>
        <v>0.17372134038800705</v>
      </c>
      <c r="Y59" s="2" t="s">
        <v>102</v>
      </c>
    </row>
    <row r="60" spans="1:25" ht="12.75">
      <c r="A60" s="39" t="s">
        <v>39</v>
      </c>
      <c r="B60" s="40">
        <v>57</v>
      </c>
      <c r="C60" s="41">
        <v>100</v>
      </c>
      <c r="D60" s="42">
        <f t="shared" si="10"/>
        <v>157</v>
      </c>
      <c r="E60" s="40">
        <v>40</v>
      </c>
      <c r="F60" s="41">
        <v>61</v>
      </c>
      <c r="G60" s="41">
        <v>371</v>
      </c>
      <c r="H60" s="42">
        <f t="shared" si="11"/>
        <v>472</v>
      </c>
      <c r="I60" s="43">
        <f t="shared" si="12"/>
        <v>629</v>
      </c>
      <c r="J60" s="44">
        <f t="shared" si="13"/>
        <v>0.24960254372019078</v>
      </c>
      <c r="K60" s="45">
        <f t="shared" si="14"/>
        <v>0.25119236883942764</v>
      </c>
      <c r="L60" s="2" t="s">
        <v>109</v>
      </c>
      <c r="N60" s="32" t="s">
        <v>12</v>
      </c>
      <c r="O60" s="33">
        <v>468</v>
      </c>
      <c r="P60" s="34">
        <v>1079</v>
      </c>
      <c r="Q60" s="35">
        <f t="shared" si="15"/>
        <v>1547</v>
      </c>
      <c r="R60" s="33">
        <v>14</v>
      </c>
      <c r="S60" s="34">
        <v>216</v>
      </c>
      <c r="T60" s="34">
        <v>2332</v>
      </c>
      <c r="U60" s="35">
        <f t="shared" si="16"/>
        <v>2562</v>
      </c>
      <c r="V60" s="36">
        <f t="shared" si="17"/>
        <v>4109</v>
      </c>
      <c r="W60" s="37">
        <f t="shared" si="18"/>
        <v>0.37649063032367974</v>
      </c>
      <c r="X60" s="38">
        <f t="shared" si="19"/>
        <v>0.1698710148454612</v>
      </c>
      <c r="Y60" s="2" t="s">
        <v>92</v>
      </c>
    </row>
    <row r="61" spans="1:25" ht="12.75">
      <c r="A61" s="39" t="s">
        <v>35</v>
      </c>
      <c r="B61" s="40">
        <v>20</v>
      </c>
      <c r="C61" s="41">
        <v>47</v>
      </c>
      <c r="D61" s="42">
        <f t="shared" si="10"/>
        <v>67</v>
      </c>
      <c r="E61" s="40">
        <v>29</v>
      </c>
      <c r="F61" s="41">
        <v>28</v>
      </c>
      <c r="G61" s="41">
        <v>145</v>
      </c>
      <c r="H61" s="42">
        <f t="shared" si="11"/>
        <v>202</v>
      </c>
      <c r="I61" s="43">
        <f t="shared" si="12"/>
        <v>269</v>
      </c>
      <c r="J61" s="44">
        <f t="shared" si="13"/>
        <v>0.24907063197026022</v>
      </c>
      <c r="K61" s="45">
        <f t="shared" si="14"/>
        <v>0.2862453531598513</v>
      </c>
      <c r="L61" s="2" t="s">
        <v>97</v>
      </c>
      <c r="N61" s="39" t="s">
        <v>14</v>
      </c>
      <c r="O61" s="40">
        <v>71</v>
      </c>
      <c r="P61" s="41">
        <v>217</v>
      </c>
      <c r="Q61" s="42">
        <f t="shared" si="15"/>
        <v>288</v>
      </c>
      <c r="R61" s="40">
        <v>6</v>
      </c>
      <c r="S61" s="41">
        <v>133</v>
      </c>
      <c r="T61" s="41">
        <v>812</v>
      </c>
      <c r="U61" s="42">
        <f t="shared" si="16"/>
        <v>951</v>
      </c>
      <c r="V61" s="43">
        <f t="shared" si="17"/>
        <v>1239</v>
      </c>
      <c r="W61" s="44">
        <f t="shared" si="18"/>
        <v>0.2324455205811138</v>
      </c>
      <c r="X61" s="45">
        <f t="shared" si="19"/>
        <v>0.1694915254237288</v>
      </c>
      <c r="Y61" s="2" t="s">
        <v>106</v>
      </c>
    </row>
    <row r="62" spans="1:25" ht="12.75">
      <c r="A62" s="39" t="s">
        <v>61</v>
      </c>
      <c r="B62" s="40">
        <v>13</v>
      </c>
      <c r="C62" s="41">
        <v>18</v>
      </c>
      <c r="D62" s="42">
        <f t="shared" si="10"/>
        <v>31</v>
      </c>
      <c r="E62" s="40">
        <v>4</v>
      </c>
      <c r="F62" s="41">
        <v>22</v>
      </c>
      <c r="G62" s="41">
        <v>70</v>
      </c>
      <c r="H62" s="42">
        <f t="shared" si="11"/>
        <v>96</v>
      </c>
      <c r="I62" s="43">
        <f t="shared" si="12"/>
        <v>127</v>
      </c>
      <c r="J62" s="44">
        <f t="shared" si="13"/>
        <v>0.2440944881889764</v>
      </c>
      <c r="K62" s="45">
        <f t="shared" si="14"/>
        <v>0.30708661417322836</v>
      </c>
      <c r="L62" s="2" t="s">
        <v>112</v>
      </c>
      <c r="N62" s="25" t="s">
        <v>27</v>
      </c>
      <c r="O62" s="26">
        <v>45</v>
      </c>
      <c r="P62" s="27">
        <v>124</v>
      </c>
      <c r="Q62" s="28">
        <f t="shared" si="15"/>
        <v>169</v>
      </c>
      <c r="R62" s="26">
        <v>0</v>
      </c>
      <c r="S62" s="27">
        <v>45</v>
      </c>
      <c r="T62" s="27">
        <v>358</v>
      </c>
      <c r="U62" s="28">
        <f t="shared" si="16"/>
        <v>403</v>
      </c>
      <c r="V62" s="29">
        <f t="shared" si="17"/>
        <v>572</v>
      </c>
      <c r="W62" s="30">
        <f t="shared" si="18"/>
        <v>0.29545454545454547</v>
      </c>
      <c r="X62" s="31">
        <f t="shared" si="19"/>
        <v>0.15734265734265734</v>
      </c>
      <c r="Y62" s="2" t="s">
        <v>97</v>
      </c>
    </row>
    <row r="63" spans="1:25" ht="12.75">
      <c r="A63" s="39" t="s">
        <v>45</v>
      </c>
      <c r="B63" s="40">
        <v>171</v>
      </c>
      <c r="C63" s="41">
        <v>246</v>
      </c>
      <c r="D63" s="42">
        <f t="shared" si="10"/>
        <v>417</v>
      </c>
      <c r="E63" s="40">
        <v>23</v>
      </c>
      <c r="F63" s="41">
        <v>277</v>
      </c>
      <c r="G63" s="41">
        <v>995</v>
      </c>
      <c r="H63" s="42">
        <f t="shared" si="11"/>
        <v>1295</v>
      </c>
      <c r="I63" s="43">
        <f t="shared" si="12"/>
        <v>1712</v>
      </c>
      <c r="J63" s="44">
        <f t="shared" si="13"/>
        <v>0.2435747663551402</v>
      </c>
      <c r="K63" s="45">
        <f t="shared" si="14"/>
        <v>0.27511682242990654</v>
      </c>
      <c r="L63" s="2" t="s">
        <v>92</v>
      </c>
      <c r="N63" s="25" t="s">
        <v>3</v>
      </c>
      <c r="O63" s="26">
        <v>99</v>
      </c>
      <c r="P63" s="27">
        <v>268</v>
      </c>
      <c r="Q63" s="28">
        <f t="shared" si="15"/>
        <v>367</v>
      </c>
      <c r="R63" s="26">
        <v>2</v>
      </c>
      <c r="S63" s="27">
        <v>112</v>
      </c>
      <c r="T63" s="27">
        <v>885</v>
      </c>
      <c r="U63" s="28">
        <f t="shared" si="16"/>
        <v>999</v>
      </c>
      <c r="V63" s="29">
        <f t="shared" si="17"/>
        <v>1366</v>
      </c>
      <c r="W63" s="30">
        <f t="shared" si="18"/>
        <v>0.2686676427525622</v>
      </c>
      <c r="X63" s="31">
        <f t="shared" si="19"/>
        <v>0.15592972181551976</v>
      </c>
      <c r="Y63" s="2" t="s">
        <v>92</v>
      </c>
    </row>
    <row r="64" spans="1:25" ht="12.75">
      <c r="A64" s="39" t="s">
        <v>54</v>
      </c>
      <c r="B64" s="40">
        <v>12</v>
      </c>
      <c r="C64" s="41">
        <v>11</v>
      </c>
      <c r="D64" s="42">
        <f t="shared" si="10"/>
        <v>23</v>
      </c>
      <c r="E64" s="40">
        <v>6</v>
      </c>
      <c r="F64" s="41">
        <v>15</v>
      </c>
      <c r="G64" s="41">
        <v>53</v>
      </c>
      <c r="H64" s="42">
        <f t="shared" si="11"/>
        <v>74</v>
      </c>
      <c r="I64" s="43">
        <f t="shared" si="12"/>
        <v>97</v>
      </c>
      <c r="J64" s="44">
        <f t="shared" si="13"/>
        <v>0.23711340206185566</v>
      </c>
      <c r="K64" s="45">
        <f t="shared" si="14"/>
        <v>0.3402061855670103</v>
      </c>
      <c r="L64" s="2" t="s">
        <v>107</v>
      </c>
      <c r="N64" s="25" t="s">
        <v>36</v>
      </c>
      <c r="O64" s="26">
        <v>28</v>
      </c>
      <c r="P64" s="27">
        <v>87</v>
      </c>
      <c r="Q64" s="28">
        <f t="shared" si="15"/>
        <v>115</v>
      </c>
      <c r="R64" s="26">
        <v>12</v>
      </c>
      <c r="S64" s="27">
        <v>17</v>
      </c>
      <c r="T64" s="27">
        <v>242</v>
      </c>
      <c r="U64" s="28">
        <f t="shared" si="16"/>
        <v>271</v>
      </c>
      <c r="V64" s="29">
        <f t="shared" si="17"/>
        <v>386</v>
      </c>
      <c r="W64" s="30">
        <f t="shared" si="18"/>
        <v>0.2979274611398964</v>
      </c>
      <c r="X64" s="31">
        <f t="shared" si="19"/>
        <v>0.14766839378238342</v>
      </c>
      <c r="Y64" s="2" t="s">
        <v>100</v>
      </c>
    </row>
    <row r="65" spans="1:25" ht="12.75">
      <c r="A65" s="39" t="s">
        <v>31</v>
      </c>
      <c r="B65" s="40">
        <v>113</v>
      </c>
      <c r="C65" s="41">
        <v>230</v>
      </c>
      <c r="D65" s="42">
        <f t="shared" si="10"/>
        <v>343</v>
      </c>
      <c r="E65" s="40">
        <v>56</v>
      </c>
      <c r="F65" s="41">
        <v>167</v>
      </c>
      <c r="G65" s="41">
        <v>889</v>
      </c>
      <c r="H65" s="42">
        <f t="shared" si="11"/>
        <v>1112</v>
      </c>
      <c r="I65" s="43">
        <f t="shared" si="12"/>
        <v>1455</v>
      </c>
      <c r="J65" s="44">
        <f t="shared" si="13"/>
        <v>0.23573883161512027</v>
      </c>
      <c r="K65" s="45">
        <f t="shared" si="14"/>
        <v>0.2309278350515464</v>
      </c>
      <c r="L65" s="2" t="s">
        <v>113</v>
      </c>
      <c r="N65" s="25" t="s">
        <v>8</v>
      </c>
      <c r="O65" s="26">
        <v>129</v>
      </c>
      <c r="P65" s="27">
        <v>496</v>
      </c>
      <c r="Q65" s="28">
        <f t="shared" si="15"/>
        <v>625</v>
      </c>
      <c r="R65" s="26">
        <v>69</v>
      </c>
      <c r="S65" s="27">
        <v>101</v>
      </c>
      <c r="T65" s="27">
        <v>1407</v>
      </c>
      <c r="U65" s="28">
        <f t="shared" si="16"/>
        <v>1577</v>
      </c>
      <c r="V65" s="29">
        <f t="shared" si="17"/>
        <v>2202</v>
      </c>
      <c r="W65" s="30">
        <f t="shared" si="18"/>
        <v>0.28383287920072664</v>
      </c>
      <c r="X65" s="31">
        <f t="shared" si="19"/>
        <v>0.13578564940962762</v>
      </c>
      <c r="Y65" s="2" t="s">
        <v>108</v>
      </c>
    </row>
    <row r="66" spans="1:25" ht="12.75">
      <c r="A66" s="39" t="s">
        <v>14</v>
      </c>
      <c r="B66" s="40">
        <v>71</v>
      </c>
      <c r="C66" s="41">
        <v>217</v>
      </c>
      <c r="D66" s="42">
        <f t="shared" si="10"/>
        <v>288</v>
      </c>
      <c r="E66" s="40">
        <v>6</v>
      </c>
      <c r="F66" s="41">
        <v>133</v>
      </c>
      <c r="G66" s="41">
        <v>812</v>
      </c>
      <c r="H66" s="42">
        <f t="shared" si="11"/>
        <v>951</v>
      </c>
      <c r="I66" s="43">
        <f t="shared" si="12"/>
        <v>1239</v>
      </c>
      <c r="J66" s="44">
        <f t="shared" si="13"/>
        <v>0.2324455205811138</v>
      </c>
      <c r="K66" s="45">
        <f t="shared" si="14"/>
        <v>0.1694915254237288</v>
      </c>
      <c r="L66" s="2" t="s">
        <v>106</v>
      </c>
      <c r="N66" s="39" t="s">
        <v>49</v>
      </c>
      <c r="O66" s="40">
        <v>3</v>
      </c>
      <c r="P66" s="41">
        <v>35</v>
      </c>
      <c r="Q66" s="42">
        <f t="shared" si="15"/>
        <v>38</v>
      </c>
      <c r="R66" s="40">
        <v>16</v>
      </c>
      <c r="S66" s="41">
        <v>5</v>
      </c>
      <c r="T66" s="41">
        <v>126</v>
      </c>
      <c r="U66" s="42">
        <f t="shared" si="16"/>
        <v>147</v>
      </c>
      <c r="V66" s="43">
        <f t="shared" si="17"/>
        <v>185</v>
      </c>
      <c r="W66" s="44">
        <f t="shared" si="18"/>
        <v>0.20540540540540542</v>
      </c>
      <c r="X66" s="45">
        <f t="shared" si="19"/>
        <v>0.12972972972972974</v>
      </c>
      <c r="Y66" s="2" t="s">
        <v>96</v>
      </c>
    </row>
    <row r="67" spans="1:25" ht="12.75">
      <c r="A67" s="39" t="s">
        <v>50</v>
      </c>
      <c r="B67" s="40">
        <v>7</v>
      </c>
      <c r="C67" s="41">
        <v>45</v>
      </c>
      <c r="D67" s="42">
        <f t="shared" si="10"/>
        <v>52</v>
      </c>
      <c r="E67" s="40">
        <v>9</v>
      </c>
      <c r="F67" s="41">
        <v>25</v>
      </c>
      <c r="G67" s="41">
        <v>142</v>
      </c>
      <c r="H67" s="42">
        <f t="shared" si="11"/>
        <v>176</v>
      </c>
      <c r="I67" s="43">
        <f t="shared" si="12"/>
        <v>228</v>
      </c>
      <c r="J67" s="44">
        <f t="shared" si="13"/>
        <v>0.22807017543859648</v>
      </c>
      <c r="K67" s="45">
        <f t="shared" si="14"/>
        <v>0.17982456140350878</v>
      </c>
      <c r="L67" s="2" t="s">
        <v>92</v>
      </c>
      <c r="N67" s="32" t="s">
        <v>34</v>
      </c>
      <c r="O67" s="33">
        <v>38</v>
      </c>
      <c r="P67" s="34">
        <v>208</v>
      </c>
      <c r="Q67" s="35">
        <f t="shared" si="15"/>
        <v>246</v>
      </c>
      <c r="R67" s="33">
        <v>1</v>
      </c>
      <c r="S67" s="34">
        <v>42</v>
      </c>
      <c r="T67" s="34">
        <v>365</v>
      </c>
      <c r="U67" s="35">
        <f t="shared" si="16"/>
        <v>408</v>
      </c>
      <c r="V67" s="36">
        <f t="shared" si="17"/>
        <v>654</v>
      </c>
      <c r="W67" s="37">
        <f t="shared" si="18"/>
        <v>0.3761467889908257</v>
      </c>
      <c r="X67" s="38">
        <f t="shared" si="19"/>
        <v>0.12385321100917432</v>
      </c>
      <c r="Y67" s="2" t="s">
        <v>95</v>
      </c>
    </row>
    <row r="68" spans="1:25" ht="12.75">
      <c r="A68" s="39" t="s">
        <v>46</v>
      </c>
      <c r="B68" s="40">
        <v>8</v>
      </c>
      <c r="C68" s="41">
        <v>34</v>
      </c>
      <c r="D68" s="42">
        <f t="shared" si="10"/>
        <v>42</v>
      </c>
      <c r="E68" s="40">
        <v>18</v>
      </c>
      <c r="F68" s="41">
        <v>17</v>
      </c>
      <c r="G68" s="41">
        <v>116</v>
      </c>
      <c r="H68" s="42">
        <f t="shared" si="11"/>
        <v>151</v>
      </c>
      <c r="I68" s="43">
        <f t="shared" si="12"/>
        <v>193</v>
      </c>
      <c r="J68" s="44">
        <f t="shared" si="13"/>
        <v>0.21761658031088082</v>
      </c>
      <c r="K68" s="45">
        <f t="shared" si="14"/>
        <v>0.22279792746113988</v>
      </c>
      <c r="L68" s="2" t="s">
        <v>91</v>
      </c>
      <c r="N68" s="32" t="s">
        <v>40</v>
      </c>
      <c r="O68" s="33">
        <v>19</v>
      </c>
      <c r="P68" s="34">
        <v>97</v>
      </c>
      <c r="Q68" s="35">
        <f t="shared" si="15"/>
        <v>116</v>
      </c>
      <c r="R68" s="33">
        <v>14</v>
      </c>
      <c r="S68" s="34">
        <v>11</v>
      </c>
      <c r="T68" s="34">
        <v>231</v>
      </c>
      <c r="U68" s="35">
        <f t="shared" si="16"/>
        <v>256</v>
      </c>
      <c r="V68" s="36">
        <f t="shared" si="17"/>
        <v>372</v>
      </c>
      <c r="W68" s="37">
        <f t="shared" si="18"/>
        <v>0.3118279569892473</v>
      </c>
      <c r="X68" s="38">
        <f t="shared" si="19"/>
        <v>0.11827956989247312</v>
      </c>
      <c r="Y68" s="2" t="s">
        <v>102</v>
      </c>
    </row>
    <row r="69" spans="1:25" ht="12.75">
      <c r="A69" s="39" t="s">
        <v>49</v>
      </c>
      <c r="B69" s="40">
        <v>3</v>
      </c>
      <c r="C69" s="41">
        <v>35</v>
      </c>
      <c r="D69" s="42">
        <f t="shared" si="10"/>
        <v>38</v>
      </c>
      <c r="E69" s="40">
        <v>16</v>
      </c>
      <c r="F69" s="41">
        <v>5</v>
      </c>
      <c r="G69" s="41">
        <v>126</v>
      </c>
      <c r="H69" s="42">
        <f t="shared" si="11"/>
        <v>147</v>
      </c>
      <c r="I69" s="43">
        <f t="shared" si="12"/>
        <v>185</v>
      </c>
      <c r="J69" s="44">
        <f t="shared" si="13"/>
        <v>0.20540540540540542</v>
      </c>
      <c r="K69" s="45">
        <f t="shared" si="14"/>
        <v>0.12972972972972974</v>
      </c>
      <c r="L69" s="2" t="s">
        <v>96</v>
      </c>
      <c r="N69" s="32" t="s">
        <v>41</v>
      </c>
      <c r="O69" s="33">
        <v>26</v>
      </c>
      <c r="P69" s="34">
        <v>89</v>
      </c>
      <c r="Q69" s="35">
        <f t="shared" si="15"/>
        <v>115</v>
      </c>
      <c r="R69" s="33">
        <v>1</v>
      </c>
      <c r="S69" s="34">
        <v>13</v>
      </c>
      <c r="T69" s="34">
        <v>240</v>
      </c>
      <c r="U69" s="35">
        <f t="shared" si="16"/>
        <v>254</v>
      </c>
      <c r="V69" s="36">
        <f t="shared" si="17"/>
        <v>369</v>
      </c>
      <c r="W69" s="37">
        <f t="shared" si="18"/>
        <v>0.3116531165311653</v>
      </c>
      <c r="X69" s="38">
        <f t="shared" si="19"/>
        <v>0.10840108401084012</v>
      </c>
      <c r="Y69" s="2" t="s">
        <v>113</v>
      </c>
    </row>
    <row r="70" spans="1:25" ht="12.75">
      <c r="A70" s="39" t="s">
        <v>28</v>
      </c>
      <c r="B70" s="40">
        <v>22</v>
      </c>
      <c r="C70" s="41">
        <v>79</v>
      </c>
      <c r="D70" s="42">
        <f t="shared" si="10"/>
        <v>101</v>
      </c>
      <c r="E70" s="40">
        <v>29</v>
      </c>
      <c r="F70" s="41">
        <v>43</v>
      </c>
      <c r="G70" s="41">
        <v>354</v>
      </c>
      <c r="H70" s="42">
        <f t="shared" si="11"/>
        <v>426</v>
      </c>
      <c r="I70" s="43">
        <f t="shared" si="12"/>
        <v>527</v>
      </c>
      <c r="J70" s="44">
        <f t="shared" si="13"/>
        <v>0.19165085388994307</v>
      </c>
      <c r="K70" s="45">
        <f t="shared" si="14"/>
        <v>0.17836812144212524</v>
      </c>
      <c r="L70" s="2" t="s">
        <v>106</v>
      </c>
      <c r="N70" s="25" t="s">
        <v>58</v>
      </c>
      <c r="O70" s="26">
        <v>1</v>
      </c>
      <c r="P70" s="27">
        <v>16</v>
      </c>
      <c r="Q70" s="28">
        <f t="shared" si="15"/>
        <v>17</v>
      </c>
      <c r="R70" s="26">
        <v>0</v>
      </c>
      <c r="S70" s="27">
        <v>3</v>
      </c>
      <c r="T70" s="27">
        <v>45</v>
      </c>
      <c r="U70" s="28">
        <f t="shared" si="16"/>
        <v>48</v>
      </c>
      <c r="V70" s="29">
        <f t="shared" si="17"/>
        <v>65</v>
      </c>
      <c r="W70" s="30">
        <f t="shared" si="18"/>
        <v>0.26153846153846155</v>
      </c>
      <c r="X70" s="31">
        <f t="shared" si="19"/>
        <v>0.06153846153846154</v>
      </c>
      <c r="Y70" s="2" t="s">
        <v>96</v>
      </c>
    </row>
    <row r="71" spans="1:25" ht="12.75">
      <c r="A71" s="39" t="s">
        <v>30</v>
      </c>
      <c r="B71" s="40">
        <v>16</v>
      </c>
      <c r="C71" s="41">
        <v>75</v>
      </c>
      <c r="D71" s="42">
        <f t="shared" si="10"/>
        <v>91</v>
      </c>
      <c r="E71" s="40">
        <v>34</v>
      </c>
      <c r="F71" s="41">
        <v>60</v>
      </c>
      <c r="G71" s="41">
        <v>331</v>
      </c>
      <c r="H71" s="42">
        <f t="shared" si="11"/>
        <v>425</v>
      </c>
      <c r="I71" s="43">
        <f t="shared" si="12"/>
        <v>516</v>
      </c>
      <c r="J71" s="44">
        <f t="shared" si="13"/>
        <v>0.17635658914728683</v>
      </c>
      <c r="K71" s="45">
        <f t="shared" si="14"/>
        <v>0.2131782945736434</v>
      </c>
      <c r="L71" s="2" t="s">
        <v>109</v>
      </c>
      <c r="N71" s="39" t="s">
        <v>52</v>
      </c>
      <c r="O71" s="40">
        <v>1</v>
      </c>
      <c r="P71" s="41">
        <v>7</v>
      </c>
      <c r="Q71" s="42">
        <f t="shared" si="15"/>
        <v>8</v>
      </c>
      <c r="R71" s="40">
        <v>0</v>
      </c>
      <c r="S71" s="41">
        <v>0</v>
      </c>
      <c r="T71" s="41">
        <v>24</v>
      </c>
      <c r="U71" s="42">
        <f t="shared" si="16"/>
        <v>24</v>
      </c>
      <c r="V71" s="43">
        <f t="shared" si="17"/>
        <v>32</v>
      </c>
      <c r="W71" s="44">
        <f t="shared" si="18"/>
        <v>0.25</v>
      </c>
      <c r="X71" s="45">
        <f t="shared" si="19"/>
        <v>0.03125</v>
      </c>
      <c r="Y71" s="2" t="s">
        <v>95</v>
      </c>
    </row>
    <row r="72" spans="1:25" ht="12.75">
      <c r="A72" s="39" t="s">
        <v>24</v>
      </c>
      <c r="B72" s="40">
        <v>194</v>
      </c>
      <c r="C72" s="41">
        <v>326</v>
      </c>
      <c r="D72" s="42">
        <f t="shared" si="10"/>
        <v>520</v>
      </c>
      <c r="E72" s="40">
        <v>219</v>
      </c>
      <c r="F72" s="41">
        <v>284</v>
      </c>
      <c r="G72" s="41">
        <v>2075</v>
      </c>
      <c r="H72" s="42">
        <f t="shared" si="11"/>
        <v>2578</v>
      </c>
      <c r="I72" s="43">
        <f t="shared" si="12"/>
        <v>3098</v>
      </c>
      <c r="J72" s="44">
        <f t="shared" si="13"/>
        <v>0.16785022595222723</v>
      </c>
      <c r="K72" s="45">
        <f t="shared" si="14"/>
        <v>0.2249838605551969</v>
      </c>
      <c r="L72" s="2" t="s">
        <v>109</v>
      </c>
      <c r="N72" s="39" t="s">
        <v>44</v>
      </c>
      <c r="O72" s="40">
        <v>1</v>
      </c>
      <c r="P72" s="41">
        <v>9</v>
      </c>
      <c r="Q72" s="42">
        <f t="shared" si="15"/>
        <v>10</v>
      </c>
      <c r="R72" s="40">
        <v>0</v>
      </c>
      <c r="S72" s="41">
        <v>0</v>
      </c>
      <c r="T72" s="41">
        <v>30</v>
      </c>
      <c r="U72" s="42">
        <f t="shared" si="16"/>
        <v>30</v>
      </c>
      <c r="V72" s="43">
        <f t="shared" si="17"/>
        <v>40</v>
      </c>
      <c r="W72" s="44">
        <f t="shared" si="18"/>
        <v>0.25</v>
      </c>
      <c r="X72" s="45">
        <f t="shared" si="19"/>
        <v>0.025</v>
      </c>
      <c r="Y72" s="2" t="s">
        <v>99</v>
      </c>
    </row>
    <row r="73" spans="1:24" s="3" customFormat="1" ht="12.75">
      <c r="A73" s="3" t="s">
        <v>74</v>
      </c>
      <c r="B73" s="14">
        <f>SUM(B10:B72)</f>
        <v>8694</v>
      </c>
      <c r="C73" s="15">
        <f>SUM(C10:C72)</f>
        <v>15911</v>
      </c>
      <c r="D73" s="46">
        <f t="shared" si="10"/>
        <v>24605</v>
      </c>
      <c r="E73" s="14">
        <f>SUM(E10:E72)</f>
        <v>1647</v>
      </c>
      <c r="F73" s="15">
        <f>SUM(F10:F72)</f>
        <v>7923</v>
      </c>
      <c r="G73" s="15">
        <f>SUM(G10:G72)</f>
        <v>46659</v>
      </c>
      <c r="H73" s="46">
        <f t="shared" si="11"/>
        <v>56229</v>
      </c>
      <c r="I73" s="16">
        <f t="shared" si="12"/>
        <v>80834</v>
      </c>
      <c r="J73" s="17">
        <f t="shared" si="13"/>
        <v>0.3043892421505802</v>
      </c>
      <c r="K73" s="18">
        <f t="shared" si="14"/>
        <v>0.22594452829255016</v>
      </c>
      <c r="N73" s="3" t="s">
        <v>74</v>
      </c>
      <c r="O73" s="14">
        <f>SUM(O10:O72)</f>
        <v>8694</v>
      </c>
      <c r="P73" s="15">
        <f>SUM(P10:P72)</f>
        <v>15911</v>
      </c>
      <c r="Q73" s="46">
        <f t="shared" si="15"/>
        <v>24605</v>
      </c>
      <c r="R73" s="14">
        <f>SUM(R10:R72)</f>
        <v>1647</v>
      </c>
      <c r="S73" s="15">
        <f>SUM(S10:S72)</f>
        <v>7923</v>
      </c>
      <c r="T73" s="15">
        <f>SUM(T10:T72)</f>
        <v>46659</v>
      </c>
      <c r="U73" s="46">
        <f t="shared" si="16"/>
        <v>56229</v>
      </c>
      <c r="V73" s="16">
        <f t="shared" si="17"/>
        <v>80834</v>
      </c>
      <c r="W73" s="17">
        <f t="shared" si="18"/>
        <v>0.3043892421505802</v>
      </c>
      <c r="X73" s="18">
        <f t="shared" si="19"/>
        <v>0.22594452829255016</v>
      </c>
    </row>
    <row r="78" spans="1:11" ht="12.75">
      <c r="A78" s="98" t="s">
        <v>83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1:11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1:11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1:11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1:11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ht="12.75">
      <c r="A84" s="24" t="s">
        <v>82</v>
      </c>
    </row>
    <row r="90" spans="1:11" ht="15.75">
      <c r="A90" s="93" t="s">
        <v>80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2.75">
      <c r="A91" s="94" t="s">
        <v>130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7" ht="12.75">
      <c r="B93" s="2"/>
      <c r="C93" s="2"/>
      <c r="E93" s="2"/>
      <c r="F93" s="2"/>
      <c r="G93" s="2"/>
    </row>
    <row r="94" spans="2:11" ht="12.75">
      <c r="B94" s="95" t="s">
        <v>77</v>
      </c>
      <c r="C94" s="96"/>
      <c r="D94" s="97"/>
      <c r="E94" s="95" t="s">
        <v>78</v>
      </c>
      <c r="F94" s="96"/>
      <c r="G94" s="96"/>
      <c r="H94" s="97"/>
      <c r="I94" s="19"/>
      <c r="J94" s="20"/>
      <c r="K94" s="21"/>
    </row>
    <row r="95" spans="1:12" ht="38.25">
      <c r="A95" s="8" t="s">
        <v>63</v>
      </c>
      <c r="B95" s="11">
        <v>765</v>
      </c>
      <c r="C95" s="9">
        <v>766</v>
      </c>
      <c r="D95" s="12" t="s">
        <v>74</v>
      </c>
      <c r="E95" s="13" t="s">
        <v>76</v>
      </c>
      <c r="F95" s="9">
        <v>774</v>
      </c>
      <c r="G95" s="9">
        <v>775</v>
      </c>
      <c r="H95" s="12" t="s">
        <v>74</v>
      </c>
      <c r="I95" s="22" t="s">
        <v>79</v>
      </c>
      <c r="J95" s="10" t="s">
        <v>81</v>
      </c>
      <c r="K95" s="23" t="s">
        <v>75</v>
      </c>
      <c r="L95" s="74" t="s">
        <v>90</v>
      </c>
    </row>
    <row r="96" spans="1:12" ht="12.75">
      <c r="A96" s="51" t="s">
        <v>57</v>
      </c>
      <c r="B96" s="52">
        <v>51</v>
      </c>
      <c r="C96" s="53">
        <v>125</v>
      </c>
      <c r="D96" s="54">
        <f aca="true" t="shared" si="20" ref="D96:D127">B96+C96</f>
        <v>176</v>
      </c>
      <c r="E96" s="52">
        <v>37</v>
      </c>
      <c r="F96" s="53">
        <v>101</v>
      </c>
      <c r="G96" s="53">
        <v>321</v>
      </c>
      <c r="H96" s="54">
        <f aca="true" t="shared" si="21" ref="H96:H127">SUM(E96:G96)</f>
        <v>459</v>
      </c>
      <c r="I96" s="55">
        <f aca="true" t="shared" si="22" ref="I96:I127">D96+H96</f>
        <v>635</v>
      </c>
      <c r="J96" s="56">
        <f aca="true" t="shared" si="23" ref="J96:J127">D96/I96</f>
        <v>0.27716535433070866</v>
      </c>
      <c r="K96" s="57">
        <f aca="true" t="shared" si="24" ref="K96:K127">(B96+E96+F96)/I96</f>
        <v>0.29763779527559053</v>
      </c>
      <c r="L96" s="2" t="s">
        <v>118</v>
      </c>
    </row>
    <row r="97" spans="1:12" ht="12.75">
      <c r="A97" s="51" t="s">
        <v>41</v>
      </c>
      <c r="B97" s="52">
        <v>26</v>
      </c>
      <c r="C97" s="53">
        <v>89</v>
      </c>
      <c r="D97" s="54">
        <f t="shared" si="20"/>
        <v>115</v>
      </c>
      <c r="E97" s="52">
        <v>1</v>
      </c>
      <c r="F97" s="53">
        <v>13</v>
      </c>
      <c r="G97" s="53">
        <v>240</v>
      </c>
      <c r="H97" s="54">
        <f t="shared" si="21"/>
        <v>254</v>
      </c>
      <c r="I97" s="55">
        <f t="shared" si="22"/>
        <v>369</v>
      </c>
      <c r="J97" s="56">
        <f t="shared" si="23"/>
        <v>0.3116531165311653</v>
      </c>
      <c r="K97" s="57">
        <f t="shared" si="24"/>
        <v>0.10840108401084012</v>
      </c>
      <c r="L97" s="2" t="s">
        <v>113</v>
      </c>
    </row>
    <row r="98" spans="1:12" ht="12.75">
      <c r="A98" s="51" t="s">
        <v>11</v>
      </c>
      <c r="B98" s="52">
        <v>330</v>
      </c>
      <c r="C98" s="53">
        <v>369</v>
      </c>
      <c r="D98" s="54">
        <f t="shared" si="20"/>
        <v>699</v>
      </c>
      <c r="E98" s="52">
        <v>42</v>
      </c>
      <c r="F98" s="53">
        <v>221</v>
      </c>
      <c r="G98" s="53">
        <v>1384</v>
      </c>
      <c r="H98" s="54">
        <f t="shared" si="21"/>
        <v>1647</v>
      </c>
      <c r="I98" s="55">
        <f t="shared" si="22"/>
        <v>2346</v>
      </c>
      <c r="J98" s="56">
        <f t="shared" si="23"/>
        <v>0.2979539641943734</v>
      </c>
      <c r="K98" s="57">
        <f t="shared" si="24"/>
        <v>0.252770673486786</v>
      </c>
      <c r="L98" s="2" t="s">
        <v>113</v>
      </c>
    </row>
    <row r="99" spans="1:12" ht="12.75">
      <c r="A99" s="51" t="s">
        <v>62</v>
      </c>
      <c r="B99" s="52">
        <v>19</v>
      </c>
      <c r="C99" s="53">
        <v>69</v>
      </c>
      <c r="D99" s="54">
        <f t="shared" si="20"/>
        <v>88</v>
      </c>
      <c r="E99" s="52">
        <v>17</v>
      </c>
      <c r="F99" s="53">
        <v>24</v>
      </c>
      <c r="G99" s="53">
        <v>209</v>
      </c>
      <c r="H99" s="54">
        <f t="shared" si="21"/>
        <v>250</v>
      </c>
      <c r="I99" s="55">
        <f t="shared" si="22"/>
        <v>338</v>
      </c>
      <c r="J99" s="56">
        <f t="shared" si="23"/>
        <v>0.2603550295857988</v>
      </c>
      <c r="K99" s="57">
        <f t="shared" si="24"/>
        <v>0.17751479289940827</v>
      </c>
      <c r="L99" s="2" t="s">
        <v>113</v>
      </c>
    </row>
    <row r="100" spans="1:12" ht="12.75">
      <c r="A100" s="51" t="s">
        <v>31</v>
      </c>
      <c r="B100" s="52">
        <v>113</v>
      </c>
      <c r="C100" s="53">
        <v>230</v>
      </c>
      <c r="D100" s="54">
        <f t="shared" si="20"/>
        <v>343</v>
      </c>
      <c r="E100" s="52">
        <v>56</v>
      </c>
      <c r="F100" s="53">
        <v>167</v>
      </c>
      <c r="G100" s="53">
        <v>889</v>
      </c>
      <c r="H100" s="54">
        <f t="shared" si="21"/>
        <v>1112</v>
      </c>
      <c r="I100" s="55">
        <f t="shared" si="22"/>
        <v>1455</v>
      </c>
      <c r="J100" s="56">
        <f t="shared" si="23"/>
        <v>0.23573883161512027</v>
      </c>
      <c r="K100" s="57">
        <f t="shared" si="24"/>
        <v>0.2309278350515464</v>
      </c>
      <c r="L100" s="2" t="s">
        <v>113</v>
      </c>
    </row>
    <row r="101" spans="1:12" ht="12.75">
      <c r="A101" s="51" t="s">
        <v>48</v>
      </c>
      <c r="B101" s="52">
        <v>7</v>
      </c>
      <c r="C101" s="53">
        <v>21</v>
      </c>
      <c r="D101" s="54">
        <f t="shared" si="20"/>
        <v>28</v>
      </c>
      <c r="E101" s="52">
        <v>6</v>
      </c>
      <c r="F101" s="53">
        <v>10</v>
      </c>
      <c r="G101" s="53">
        <v>62</v>
      </c>
      <c r="H101" s="54">
        <f t="shared" si="21"/>
        <v>78</v>
      </c>
      <c r="I101" s="55">
        <f t="shared" si="22"/>
        <v>106</v>
      </c>
      <c r="J101" s="56">
        <f t="shared" si="23"/>
        <v>0.2641509433962264</v>
      </c>
      <c r="K101" s="57">
        <f t="shared" si="24"/>
        <v>0.2169811320754717</v>
      </c>
      <c r="L101" s="2" t="s">
        <v>104</v>
      </c>
    </row>
    <row r="102" spans="1:12" ht="12.75">
      <c r="A102" s="51" t="s">
        <v>7</v>
      </c>
      <c r="B102" s="52">
        <v>97</v>
      </c>
      <c r="C102" s="53">
        <v>268</v>
      </c>
      <c r="D102" s="54">
        <f t="shared" si="20"/>
        <v>365</v>
      </c>
      <c r="E102" s="52">
        <v>58</v>
      </c>
      <c r="F102" s="53">
        <v>144</v>
      </c>
      <c r="G102" s="53">
        <v>840</v>
      </c>
      <c r="H102" s="54">
        <f t="shared" si="21"/>
        <v>1042</v>
      </c>
      <c r="I102" s="55">
        <f t="shared" si="22"/>
        <v>1407</v>
      </c>
      <c r="J102" s="56">
        <f t="shared" si="23"/>
        <v>0.2594171997157072</v>
      </c>
      <c r="K102" s="57">
        <f t="shared" si="24"/>
        <v>0.2125088841506752</v>
      </c>
      <c r="L102" s="2" t="s">
        <v>104</v>
      </c>
    </row>
    <row r="103" spans="1:12" ht="12.75">
      <c r="A103" s="51" t="s">
        <v>38</v>
      </c>
      <c r="B103" s="52">
        <v>34</v>
      </c>
      <c r="C103" s="53">
        <v>94</v>
      </c>
      <c r="D103" s="54">
        <f t="shared" si="20"/>
        <v>128</v>
      </c>
      <c r="E103" s="52">
        <v>13</v>
      </c>
      <c r="F103" s="53">
        <v>70</v>
      </c>
      <c r="G103" s="53">
        <v>272</v>
      </c>
      <c r="H103" s="54">
        <f t="shared" si="21"/>
        <v>355</v>
      </c>
      <c r="I103" s="55">
        <f t="shared" si="22"/>
        <v>483</v>
      </c>
      <c r="J103" s="56">
        <f t="shared" si="23"/>
        <v>0.2650103519668737</v>
      </c>
      <c r="K103" s="57">
        <f t="shared" si="24"/>
        <v>0.2422360248447205</v>
      </c>
      <c r="L103" s="2" t="s">
        <v>107</v>
      </c>
    </row>
    <row r="104" spans="1:12" ht="12.75">
      <c r="A104" s="51" t="s">
        <v>54</v>
      </c>
      <c r="B104" s="52">
        <v>12</v>
      </c>
      <c r="C104" s="53">
        <v>11</v>
      </c>
      <c r="D104" s="54">
        <f t="shared" si="20"/>
        <v>23</v>
      </c>
      <c r="E104" s="52">
        <v>6</v>
      </c>
      <c r="F104" s="53">
        <v>15</v>
      </c>
      <c r="G104" s="53">
        <v>53</v>
      </c>
      <c r="H104" s="54">
        <f t="shared" si="21"/>
        <v>74</v>
      </c>
      <c r="I104" s="55">
        <f t="shared" si="22"/>
        <v>97</v>
      </c>
      <c r="J104" s="56">
        <f t="shared" si="23"/>
        <v>0.23711340206185566</v>
      </c>
      <c r="K104" s="57">
        <f t="shared" si="24"/>
        <v>0.3402061855670103</v>
      </c>
      <c r="L104" s="2" t="s">
        <v>107</v>
      </c>
    </row>
    <row r="105" spans="1:12" ht="12.75">
      <c r="A105" s="51" t="s">
        <v>26</v>
      </c>
      <c r="B105" s="52">
        <v>296</v>
      </c>
      <c r="C105" s="53">
        <v>347</v>
      </c>
      <c r="D105" s="54">
        <f t="shared" si="20"/>
        <v>643</v>
      </c>
      <c r="E105" s="52">
        <v>55</v>
      </c>
      <c r="F105" s="53">
        <v>187</v>
      </c>
      <c r="G105" s="53">
        <v>1084</v>
      </c>
      <c r="H105" s="54">
        <f t="shared" si="21"/>
        <v>1326</v>
      </c>
      <c r="I105" s="55">
        <f t="shared" si="22"/>
        <v>1969</v>
      </c>
      <c r="J105" s="56">
        <f t="shared" si="23"/>
        <v>0.3265617064499746</v>
      </c>
      <c r="K105" s="57">
        <f t="shared" si="24"/>
        <v>0.2732351447435246</v>
      </c>
      <c r="L105" s="2" t="s">
        <v>115</v>
      </c>
    </row>
    <row r="106" spans="1:12" ht="12.75">
      <c r="A106" s="51" t="s">
        <v>18</v>
      </c>
      <c r="B106" s="52">
        <v>332</v>
      </c>
      <c r="C106" s="53">
        <v>497</v>
      </c>
      <c r="D106" s="54">
        <f t="shared" si="20"/>
        <v>829</v>
      </c>
      <c r="E106" s="52">
        <v>89</v>
      </c>
      <c r="F106" s="53">
        <v>285</v>
      </c>
      <c r="G106" s="53">
        <v>2099</v>
      </c>
      <c r="H106" s="54">
        <f t="shared" si="21"/>
        <v>2473</v>
      </c>
      <c r="I106" s="55">
        <f t="shared" si="22"/>
        <v>3302</v>
      </c>
      <c r="J106" s="56">
        <f t="shared" si="23"/>
        <v>0.25105996365838884</v>
      </c>
      <c r="K106" s="57">
        <f t="shared" si="24"/>
        <v>0.21380981223500908</v>
      </c>
      <c r="L106" s="2" t="s">
        <v>115</v>
      </c>
    </row>
    <row r="107" spans="1:12" ht="12.75">
      <c r="A107" s="51" t="s">
        <v>32</v>
      </c>
      <c r="B107" s="52">
        <v>113</v>
      </c>
      <c r="C107" s="53">
        <v>248</v>
      </c>
      <c r="D107" s="54">
        <f t="shared" si="20"/>
        <v>361</v>
      </c>
      <c r="E107" s="52">
        <v>77</v>
      </c>
      <c r="F107" s="53">
        <v>100</v>
      </c>
      <c r="G107" s="53">
        <v>627</v>
      </c>
      <c r="H107" s="54">
        <f t="shared" si="21"/>
        <v>804</v>
      </c>
      <c r="I107" s="55">
        <f t="shared" si="22"/>
        <v>1165</v>
      </c>
      <c r="J107" s="56">
        <f t="shared" si="23"/>
        <v>0.3098712446351931</v>
      </c>
      <c r="K107" s="57">
        <f t="shared" si="24"/>
        <v>0.24892703862660945</v>
      </c>
      <c r="L107" s="2" t="s">
        <v>93</v>
      </c>
    </row>
    <row r="108" spans="1:12" ht="12.75">
      <c r="A108" s="51" t="s">
        <v>60</v>
      </c>
      <c r="B108" s="52">
        <v>7</v>
      </c>
      <c r="C108" s="53">
        <v>13</v>
      </c>
      <c r="D108" s="54">
        <f t="shared" si="20"/>
        <v>20</v>
      </c>
      <c r="E108" s="52">
        <v>0</v>
      </c>
      <c r="F108" s="53">
        <v>11</v>
      </c>
      <c r="G108" s="53">
        <v>35</v>
      </c>
      <c r="H108" s="54">
        <f t="shared" si="21"/>
        <v>46</v>
      </c>
      <c r="I108" s="55">
        <f t="shared" si="22"/>
        <v>66</v>
      </c>
      <c r="J108" s="56">
        <f t="shared" si="23"/>
        <v>0.30303030303030304</v>
      </c>
      <c r="K108" s="57">
        <f t="shared" si="24"/>
        <v>0.2727272727272727</v>
      </c>
      <c r="L108" s="2" t="s">
        <v>105</v>
      </c>
    </row>
    <row r="109" spans="1:12" ht="12.75">
      <c r="A109" s="51" t="s">
        <v>1</v>
      </c>
      <c r="B109" s="52">
        <v>60</v>
      </c>
      <c r="C109" s="53">
        <v>165</v>
      </c>
      <c r="D109" s="54">
        <f t="shared" si="20"/>
        <v>225</v>
      </c>
      <c r="E109" s="52">
        <v>5</v>
      </c>
      <c r="F109" s="53">
        <v>66</v>
      </c>
      <c r="G109" s="53">
        <v>307</v>
      </c>
      <c r="H109" s="54">
        <f t="shared" si="21"/>
        <v>378</v>
      </c>
      <c r="I109" s="55">
        <f t="shared" si="22"/>
        <v>603</v>
      </c>
      <c r="J109" s="56">
        <f t="shared" si="23"/>
        <v>0.373134328358209</v>
      </c>
      <c r="K109" s="57">
        <f t="shared" si="24"/>
        <v>0.21724709784411278</v>
      </c>
      <c r="L109" s="2" t="s">
        <v>110</v>
      </c>
    </row>
    <row r="110" spans="1:12" ht="12.75">
      <c r="A110" s="51" t="s">
        <v>43</v>
      </c>
      <c r="B110" s="52">
        <v>21</v>
      </c>
      <c r="C110" s="53">
        <v>34</v>
      </c>
      <c r="D110" s="54">
        <f t="shared" si="20"/>
        <v>55</v>
      </c>
      <c r="E110" s="52">
        <v>2</v>
      </c>
      <c r="F110" s="53">
        <v>14</v>
      </c>
      <c r="G110" s="53">
        <v>91</v>
      </c>
      <c r="H110" s="54">
        <f t="shared" si="21"/>
        <v>107</v>
      </c>
      <c r="I110" s="55">
        <f t="shared" si="22"/>
        <v>162</v>
      </c>
      <c r="J110" s="56">
        <f t="shared" si="23"/>
        <v>0.3395061728395062</v>
      </c>
      <c r="K110" s="57">
        <f t="shared" si="24"/>
        <v>0.22839506172839505</v>
      </c>
      <c r="L110" s="2" t="s">
        <v>103</v>
      </c>
    </row>
    <row r="111" spans="1:12" ht="12.75">
      <c r="A111" s="51" t="s">
        <v>61</v>
      </c>
      <c r="B111" s="52">
        <v>13</v>
      </c>
      <c r="C111" s="53">
        <v>18</v>
      </c>
      <c r="D111" s="54">
        <f t="shared" si="20"/>
        <v>31</v>
      </c>
      <c r="E111" s="52">
        <v>4</v>
      </c>
      <c r="F111" s="53">
        <v>22</v>
      </c>
      <c r="G111" s="53">
        <v>70</v>
      </c>
      <c r="H111" s="54">
        <f t="shared" si="21"/>
        <v>96</v>
      </c>
      <c r="I111" s="55">
        <f t="shared" si="22"/>
        <v>127</v>
      </c>
      <c r="J111" s="56">
        <f t="shared" si="23"/>
        <v>0.2440944881889764</v>
      </c>
      <c r="K111" s="57">
        <f t="shared" si="24"/>
        <v>0.30708661417322836</v>
      </c>
      <c r="L111" s="2" t="s">
        <v>112</v>
      </c>
    </row>
    <row r="112" spans="1:12" ht="12.75">
      <c r="A112" s="51" t="s">
        <v>25</v>
      </c>
      <c r="B112" s="52">
        <v>603</v>
      </c>
      <c r="C112" s="53">
        <v>948</v>
      </c>
      <c r="D112" s="54">
        <f t="shared" si="20"/>
        <v>1551</v>
      </c>
      <c r="E112" s="52">
        <v>22</v>
      </c>
      <c r="F112" s="53">
        <v>264</v>
      </c>
      <c r="G112" s="53">
        <v>2243</v>
      </c>
      <c r="H112" s="54">
        <f t="shared" si="21"/>
        <v>2529</v>
      </c>
      <c r="I112" s="55">
        <f t="shared" si="22"/>
        <v>4080</v>
      </c>
      <c r="J112" s="56">
        <f t="shared" si="23"/>
        <v>0.3801470588235294</v>
      </c>
      <c r="K112" s="57">
        <f t="shared" si="24"/>
        <v>0.2178921568627451</v>
      </c>
      <c r="L112" s="2" t="s">
        <v>92</v>
      </c>
    </row>
    <row r="113" spans="1:12" ht="12.75">
      <c r="A113" s="51" t="s">
        <v>12</v>
      </c>
      <c r="B113" s="52">
        <v>468</v>
      </c>
      <c r="C113" s="53">
        <v>1079</v>
      </c>
      <c r="D113" s="54">
        <f t="shared" si="20"/>
        <v>1547</v>
      </c>
      <c r="E113" s="52">
        <v>14</v>
      </c>
      <c r="F113" s="53">
        <v>216</v>
      </c>
      <c r="G113" s="53">
        <v>2332</v>
      </c>
      <c r="H113" s="54">
        <f t="shared" si="21"/>
        <v>2562</v>
      </c>
      <c r="I113" s="55">
        <f t="shared" si="22"/>
        <v>4109</v>
      </c>
      <c r="J113" s="56">
        <f t="shared" si="23"/>
        <v>0.37649063032367974</v>
      </c>
      <c r="K113" s="57">
        <f t="shared" si="24"/>
        <v>0.1698710148454612</v>
      </c>
      <c r="L113" s="2" t="s">
        <v>92</v>
      </c>
    </row>
    <row r="114" spans="1:12" ht="12.75">
      <c r="A114" s="51" t="s">
        <v>21</v>
      </c>
      <c r="B114" s="52">
        <v>529</v>
      </c>
      <c r="C114" s="53">
        <v>292</v>
      </c>
      <c r="D114" s="54">
        <f t="shared" si="20"/>
        <v>821</v>
      </c>
      <c r="E114" s="52">
        <v>34</v>
      </c>
      <c r="F114" s="53">
        <v>474</v>
      </c>
      <c r="G114" s="53">
        <v>872</v>
      </c>
      <c r="H114" s="54">
        <f t="shared" si="21"/>
        <v>1380</v>
      </c>
      <c r="I114" s="55">
        <f t="shared" si="22"/>
        <v>2201</v>
      </c>
      <c r="J114" s="56">
        <f t="shared" si="23"/>
        <v>0.3730122671512949</v>
      </c>
      <c r="K114" s="57">
        <f t="shared" si="24"/>
        <v>0.4711494775102226</v>
      </c>
      <c r="L114" s="2" t="s">
        <v>92</v>
      </c>
    </row>
    <row r="115" spans="1:12" ht="12.75">
      <c r="A115" s="51" t="s">
        <v>6</v>
      </c>
      <c r="B115" s="52">
        <v>97</v>
      </c>
      <c r="C115" s="53">
        <v>243</v>
      </c>
      <c r="D115" s="54">
        <f t="shared" si="20"/>
        <v>340</v>
      </c>
      <c r="E115" s="52">
        <v>3</v>
      </c>
      <c r="F115" s="53">
        <v>80</v>
      </c>
      <c r="G115" s="53">
        <v>535</v>
      </c>
      <c r="H115" s="54">
        <f t="shared" si="21"/>
        <v>618</v>
      </c>
      <c r="I115" s="55">
        <f t="shared" si="22"/>
        <v>958</v>
      </c>
      <c r="J115" s="56">
        <f t="shared" si="23"/>
        <v>0.35490605427974947</v>
      </c>
      <c r="K115" s="57">
        <f t="shared" si="24"/>
        <v>0.18789144050104384</v>
      </c>
      <c r="L115" s="2" t="s">
        <v>92</v>
      </c>
    </row>
    <row r="116" spans="1:12" ht="12.75">
      <c r="A116" s="51" t="s">
        <v>22</v>
      </c>
      <c r="B116" s="52">
        <v>449</v>
      </c>
      <c r="C116" s="53">
        <v>890</v>
      </c>
      <c r="D116" s="54">
        <f t="shared" si="20"/>
        <v>1339</v>
      </c>
      <c r="E116" s="52">
        <v>8</v>
      </c>
      <c r="F116" s="53">
        <v>275</v>
      </c>
      <c r="G116" s="53">
        <v>2242</v>
      </c>
      <c r="H116" s="54">
        <f t="shared" si="21"/>
        <v>2525</v>
      </c>
      <c r="I116" s="55">
        <f t="shared" si="22"/>
        <v>3864</v>
      </c>
      <c r="J116" s="56">
        <f t="shared" si="23"/>
        <v>0.3465320910973085</v>
      </c>
      <c r="K116" s="57">
        <f t="shared" si="24"/>
        <v>0.18944099378881987</v>
      </c>
      <c r="L116" s="2" t="s">
        <v>92</v>
      </c>
    </row>
    <row r="117" spans="1:12" ht="12.75">
      <c r="A117" s="51" t="s">
        <v>19</v>
      </c>
      <c r="B117" s="52">
        <v>1068</v>
      </c>
      <c r="C117" s="53">
        <v>1368</v>
      </c>
      <c r="D117" s="54">
        <f t="shared" si="20"/>
        <v>2436</v>
      </c>
      <c r="E117" s="52">
        <v>145</v>
      </c>
      <c r="F117" s="53">
        <v>858</v>
      </c>
      <c r="G117" s="53">
        <v>3877</v>
      </c>
      <c r="H117" s="54">
        <f t="shared" si="21"/>
        <v>4880</v>
      </c>
      <c r="I117" s="55">
        <f t="shared" si="22"/>
        <v>7316</v>
      </c>
      <c r="J117" s="56">
        <f t="shared" si="23"/>
        <v>0.3329688354291963</v>
      </c>
      <c r="K117" s="57">
        <f t="shared" si="24"/>
        <v>0.2830781848004374</v>
      </c>
      <c r="L117" s="2" t="s">
        <v>92</v>
      </c>
    </row>
    <row r="118" spans="1:12" ht="12.75">
      <c r="A118" s="51" t="s">
        <v>10</v>
      </c>
      <c r="B118" s="52">
        <v>86</v>
      </c>
      <c r="C118" s="53">
        <v>223</v>
      </c>
      <c r="D118" s="54">
        <f t="shared" si="20"/>
        <v>309</v>
      </c>
      <c r="E118" s="52">
        <v>3</v>
      </c>
      <c r="F118" s="53">
        <v>119</v>
      </c>
      <c r="G118" s="53">
        <v>519</v>
      </c>
      <c r="H118" s="54">
        <f t="shared" si="21"/>
        <v>641</v>
      </c>
      <c r="I118" s="55">
        <f t="shared" si="22"/>
        <v>950</v>
      </c>
      <c r="J118" s="56">
        <f t="shared" si="23"/>
        <v>0.32526315789473687</v>
      </c>
      <c r="K118" s="57">
        <f t="shared" si="24"/>
        <v>0.21894736842105264</v>
      </c>
      <c r="L118" s="2" t="s">
        <v>92</v>
      </c>
    </row>
    <row r="119" spans="1:12" ht="12.75">
      <c r="A119" s="51" t="s">
        <v>2</v>
      </c>
      <c r="B119" s="52">
        <v>102</v>
      </c>
      <c r="C119" s="53">
        <v>201</v>
      </c>
      <c r="D119" s="54">
        <f t="shared" si="20"/>
        <v>303</v>
      </c>
      <c r="E119" s="52">
        <v>10</v>
      </c>
      <c r="F119" s="53">
        <v>128</v>
      </c>
      <c r="G119" s="53">
        <v>606</v>
      </c>
      <c r="H119" s="54">
        <f t="shared" si="21"/>
        <v>744</v>
      </c>
      <c r="I119" s="55">
        <f t="shared" si="22"/>
        <v>1047</v>
      </c>
      <c r="J119" s="56">
        <f t="shared" si="23"/>
        <v>0.28939828080229224</v>
      </c>
      <c r="K119" s="57">
        <f t="shared" si="24"/>
        <v>0.22922636103151864</v>
      </c>
      <c r="L119" s="2" t="s">
        <v>92</v>
      </c>
    </row>
    <row r="120" spans="1:12" ht="12.75">
      <c r="A120" s="51" t="s">
        <v>3</v>
      </c>
      <c r="B120" s="52">
        <v>99</v>
      </c>
      <c r="C120" s="53">
        <v>268</v>
      </c>
      <c r="D120" s="54">
        <f t="shared" si="20"/>
        <v>367</v>
      </c>
      <c r="E120" s="52">
        <v>2</v>
      </c>
      <c r="F120" s="53">
        <v>112</v>
      </c>
      <c r="G120" s="53">
        <v>885</v>
      </c>
      <c r="H120" s="54">
        <f t="shared" si="21"/>
        <v>999</v>
      </c>
      <c r="I120" s="55">
        <f t="shared" si="22"/>
        <v>1366</v>
      </c>
      <c r="J120" s="56">
        <f t="shared" si="23"/>
        <v>0.2686676427525622</v>
      </c>
      <c r="K120" s="57">
        <f t="shared" si="24"/>
        <v>0.15592972181551976</v>
      </c>
      <c r="L120" s="2" t="s">
        <v>92</v>
      </c>
    </row>
    <row r="121" spans="1:12" ht="12.75">
      <c r="A121" s="51" t="s">
        <v>45</v>
      </c>
      <c r="B121" s="52">
        <v>171</v>
      </c>
      <c r="C121" s="53">
        <v>246</v>
      </c>
      <c r="D121" s="54">
        <f t="shared" si="20"/>
        <v>417</v>
      </c>
      <c r="E121" s="52">
        <v>23</v>
      </c>
      <c r="F121" s="53">
        <v>277</v>
      </c>
      <c r="G121" s="53">
        <v>995</v>
      </c>
      <c r="H121" s="54">
        <f t="shared" si="21"/>
        <v>1295</v>
      </c>
      <c r="I121" s="55">
        <f t="shared" si="22"/>
        <v>1712</v>
      </c>
      <c r="J121" s="56">
        <f t="shared" si="23"/>
        <v>0.2435747663551402</v>
      </c>
      <c r="K121" s="57">
        <f t="shared" si="24"/>
        <v>0.27511682242990654</v>
      </c>
      <c r="L121" s="2" t="s">
        <v>92</v>
      </c>
    </row>
    <row r="122" spans="1:12" ht="12.75">
      <c r="A122" s="51" t="s">
        <v>50</v>
      </c>
      <c r="B122" s="52">
        <v>7</v>
      </c>
      <c r="C122" s="53">
        <v>45</v>
      </c>
      <c r="D122" s="54">
        <f t="shared" si="20"/>
        <v>52</v>
      </c>
      <c r="E122" s="52">
        <v>9</v>
      </c>
      <c r="F122" s="53">
        <v>25</v>
      </c>
      <c r="G122" s="53">
        <v>142</v>
      </c>
      <c r="H122" s="54">
        <f t="shared" si="21"/>
        <v>176</v>
      </c>
      <c r="I122" s="55">
        <f t="shared" si="22"/>
        <v>228</v>
      </c>
      <c r="J122" s="56">
        <f t="shared" si="23"/>
        <v>0.22807017543859648</v>
      </c>
      <c r="K122" s="57">
        <f t="shared" si="24"/>
        <v>0.17982456140350878</v>
      </c>
      <c r="L122" s="2" t="s">
        <v>92</v>
      </c>
    </row>
    <row r="123" spans="1:12" ht="12.75">
      <c r="A123" s="51" t="s">
        <v>9</v>
      </c>
      <c r="B123" s="52">
        <v>137</v>
      </c>
      <c r="C123" s="53">
        <v>426</v>
      </c>
      <c r="D123" s="54">
        <f t="shared" si="20"/>
        <v>563</v>
      </c>
      <c r="E123" s="52">
        <v>12</v>
      </c>
      <c r="F123" s="53">
        <v>211</v>
      </c>
      <c r="G123" s="53">
        <v>1113</v>
      </c>
      <c r="H123" s="54">
        <f t="shared" si="21"/>
        <v>1336</v>
      </c>
      <c r="I123" s="55">
        <f t="shared" si="22"/>
        <v>1899</v>
      </c>
      <c r="J123" s="56">
        <f t="shared" si="23"/>
        <v>0.2964718272775145</v>
      </c>
      <c r="K123" s="57">
        <f t="shared" si="24"/>
        <v>0.1895734597156398</v>
      </c>
      <c r="L123" s="2" t="s">
        <v>111</v>
      </c>
    </row>
    <row r="124" spans="1:12" ht="12.75">
      <c r="A124" s="51" t="s">
        <v>37</v>
      </c>
      <c r="B124" s="52">
        <v>38</v>
      </c>
      <c r="C124" s="53">
        <v>75</v>
      </c>
      <c r="D124" s="54">
        <f t="shared" si="20"/>
        <v>113</v>
      </c>
      <c r="E124" s="52">
        <v>6</v>
      </c>
      <c r="F124" s="53">
        <v>48</v>
      </c>
      <c r="G124" s="53">
        <v>199</v>
      </c>
      <c r="H124" s="54">
        <f t="shared" si="21"/>
        <v>253</v>
      </c>
      <c r="I124" s="55">
        <f t="shared" si="22"/>
        <v>366</v>
      </c>
      <c r="J124" s="56">
        <f t="shared" si="23"/>
        <v>0.3087431693989071</v>
      </c>
      <c r="K124" s="57">
        <f t="shared" si="24"/>
        <v>0.25136612021857924</v>
      </c>
      <c r="L124" s="2" t="s">
        <v>114</v>
      </c>
    </row>
    <row r="125" spans="1:12" ht="12.75">
      <c r="A125" s="51" t="s">
        <v>51</v>
      </c>
      <c r="B125" s="52">
        <v>8</v>
      </c>
      <c r="C125" s="53">
        <v>8</v>
      </c>
      <c r="D125" s="54">
        <f t="shared" si="20"/>
        <v>16</v>
      </c>
      <c r="E125" s="52">
        <v>3</v>
      </c>
      <c r="F125" s="53">
        <v>7</v>
      </c>
      <c r="G125" s="53">
        <v>36</v>
      </c>
      <c r="H125" s="54">
        <f t="shared" si="21"/>
        <v>46</v>
      </c>
      <c r="I125" s="55">
        <f t="shared" si="22"/>
        <v>62</v>
      </c>
      <c r="J125" s="56">
        <f t="shared" si="23"/>
        <v>0.25806451612903225</v>
      </c>
      <c r="K125" s="57">
        <f t="shared" si="24"/>
        <v>0.2903225806451613</v>
      </c>
      <c r="L125" s="2" t="s">
        <v>101</v>
      </c>
    </row>
    <row r="126" spans="1:12" ht="12.75">
      <c r="A126" s="51" t="s">
        <v>34</v>
      </c>
      <c r="B126" s="52">
        <v>38</v>
      </c>
      <c r="C126" s="53">
        <v>208</v>
      </c>
      <c r="D126" s="54">
        <f t="shared" si="20"/>
        <v>246</v>
      </c>
      <c r="E126" s="52">
        <v>1</v>
      </c>
      <c r="F126" s="53">
        <v>42</v>
      </c>
      <c r="G126" s="53">
        <v>365</v>
      </c>
      <c r="H126" s="54">
        <f t="shared" si="21"/>
        <v>408</v>
      </c>
      <c r="I126" s="55">
        <f t="shared" si="22"/>
        <v>654</v>
      </c>
      <c r="J126" s="56">
        <f t="shared" si="23"/>
        <v>0.3761467889908257</v>
      </c>
      <c r="K126" s="57">
        <f t="shared" si="24"/>
        <v>0.12385321100917432</v>
      </c>
      <c r="L126" s="2" t="s">
        <v>95</v>
      </c>
    </row>
    <row r="127" spans="1:12" ht="12.75">
      <c r="A127" s="51" t="s">
        <v>52</v>
      </c>
      <c r="B127" s="52">
        <v>1</v>
      </c>
      <c r="C127" s="53">
        <v>7</v>
      </c>
      <c r="D127" s="54">
        <f t="shared" si="20"/>
        <v>8</v>
      </c>
      <c r="E127" s="52">
        <v>0</v>
      </c>
      <c r="F127" s="53">
        <v>0</v>
      </c>
      <c r="G127" s="53">
        <v>24</v>
      </c>
      <c r="H127" s="54">
        <f t="shared" si="21"/>
        <v>24</v>
      </c>
      <c r="I127" s="55">
        <f t="shared" si="22"/>
        <v>32</v>
      </c>
      <c r="J127" s="56">
        <f t="shared" si="23"/>
        <v>0.25</v>
      </c>
      <c r="K127" s="57">
        <f t="shared" si="24"/>
        <v>0.03125</v>
      </c>
      <c r="L127" s="2" t="s">
        <v>95</v>
      </c>
    </row>
    <row r="128" spans="1:12" ht="12.75">
      <c r="A128" s="51" t="s">
        <v>42</v>
      </c>
      <c r="B128" s="52">
        <v>38</v>
      </c>
      <c r="C128" s="53">
        <v>33</v>
      </c>
      <c r="D128" s="54">
        <f aca="true" t="shared" si="25" ref="D128:D159">B128+C128</f>
        <v>71</v>
      </c>
      <c r="E128" s="52">
        <v>1</v>
      </c>
      <c r="F128" s="53">
        <v>41</v>
      </c>
      <c r="G128" s="53">
        <v>160</v>
      </c>
      <c r="H128" s="54">
        <f aca="true" t="shared" si="26" ref="H128:H159">SUM(E128:G128)</f>
        <v>202</v>
      </c>
      <c r="I128" s="55">
        <f aca="true" t="shared" si="27" ref="I128:I159">D128+H128</f>
        <v>273</v>
      </c>
      <c r="J128" s="56">
        <f aca="true" t="shared" si="28" ref="J128:J159">D128/I128</f>
        <v>0.2600732600732601</v>
      </c>
      <c r="K128" s="57">
        <f aca="true" t="shared" si="29" ref="K128:K159">(B128+E128+F128)/I128</f>
        <v>0.29304029304029305</v>
      </c>
      <c r="L128" s="2" t="s">
        <v>116</v>
      </c>
    </row>
    <row r="129" spans="1:12" ht="12.75">
      <c r="A129" s="51" t="s">
        <v>55</v>
      </c>
      <c r="B129" s="52">
        <v>45</v>
      </c>
      <c r="C129" s="53">
        <v>62</v>
      </c>
      <c r="D129" s="54">
        <f t="shared" si="25"/>
        <v>107</v>
      </c>
      <c r="E129" s="52">
        <v>9</v>
      </c>
      <c r="F129" s="53">
        <v>23</v>
      </c>
      <c r="G129" s="53">
        <v>122</v>
      </c>
      <c r="H129" s="54">
        <f t="shared" si="26"/>
        <v>154</v>
      </c>
      <c r="I129" s="55">
        <f t="shared" si="27"/>
        <v>261</v>
      </c>
      <c r="J129" s="56">
        <f t="shared" si="28"/>
        <v>0.4099616858237548</v>
      </c>
      <c r="K129" s="57">
        <f t="shared" si="29"/>
        <v>0.2950191570881226</v>
      </c>
      <c r="L129" s="2" t="s">
        <v>91</v>
      </c>
    </row>
    <row r="130" spans="1:12" ht="12.75">
      <c r="A130" s="51" t="s">
        <v>56</v>
      </c>
      <c r="B130" s="52">
        <v>6</v>
      </c>
      <c r="C130" s="53">
        <v>9</v>
      </c>
      <c r="D130" s="54">
        <f t="shared" si="25"/>
        <v>15</v>
      </c>
      <c r="E130" s="52">
        <v>2</v>
      </c>
      <c r="F130" s="53">
        <v>3</v>
      </c>
      <c r="G130" s="53">
        <v>32</v>
      </c>
      <c r="H130" s="54">
        <f t="shared" si="26"/>
        <v>37</v>
      </c>
      <c r="I130" s="55">
        <f t="shared" si="27"/>
        <v>52</v>
      </c>
      <c r="J130" s="56">
        <f t="shared" si="28"/>
        <v>0.28846153846153844</v>
      </c>
      <c r="K130" s="57">
        <f t="shared" si="29"/>
        <v>0.21153846153846154</v>
      </c>
      <c r="L130" s="2" t="s">
        <v>91</v>
      </c>
    </row>
    <row r="131" spans="1:12" ht="12.75">
      <c r="A131" s="51" t="s">
        <v>46</v>
      </c>
      <c r="B131" s="52">
        <v>8</v>
      </c>
      <c r="C131" s="53">
        <v>34</v>
      </c>
      <c r="D131" s="54">
        <f t="shared" si="25"/>
        <v>42</v>
      </c>
      <c r="E131" s="52">
        <v>18</v>
      </c>
      <c r="F131" s="53">
        <v>17</v>
      </c>
      <c r="G131" s="53">
        <v>116</v>
      </c>
      <c r="H131" s="54">
        <f t="shared" si="26"/>
        <v>151</v>
      </c>
      <c r="I131" s="55">
        <f t="shared" si="27"/>
        <v>193</v>
      </c>
      <c r="J131" s="56">
        <f t="shared" si="28"/>
        <v>0.21761658031088082</v>
      </c>
      <c r="K131" s="57">
        <f t="shared" si="29"/>
        <v>0.22279792746113988</v>
      </c>
      <c r="L131" s="2" t="s">
        <v>91</v>
      </c>
    </row>
    <row r="132" spans="1:12" ht="12.75">
      <c r="A132" s="51" t="s">
        <v>47</v>
      </c>
      <c r="B132" s="52">
        <v>11</v>
      </c>
      <c r="C132" s="53">
        <v>19</v>
      </c>
      <c r="D132" s="54">
        <f t="shared" si="25"/>
        <v>30</v>
      </c>
      <c r="E132" s="52">
        <v>9</v>
      </c>
      <c r="F132" s="53">
        <v>1</v>
      </c>
      <c r="G132" s="53">
        <v>56</v>
      </c>
      <c r="H132" s="54">
        <f t="shared" si="26"/>
        <v>66</v>
      </c>
      <c r="I132" s="55">
        <f t="shared" si="27"/>
        <v>96</v>
      </c>
      <c r="J132" s="56">
        <f t="shared" si="28"/>
        <v>0.3125</v>
      </c>
      <c r="K132" s="57">
        <f t="shared" si="29"/>
        <v>0.21875</v>
      </c>
      <c r="L132" s="2" t="s">
        <v>117</v>
      </c>
    </row>
    <row r="133" spans="1:12" ht="12.75">
      <c r="A133" s="51" t="s">
        <v>20</v>
      </c>
      <c r="B133" s="52">
        <v>395</v>
      </c>
      <c r="C133" s="53">
        <v>561</v>
      </c>
      <c r="D133" s="54">
        <f t="shared" si="25"/>
        <v>956</v>
      </c>
      <c r="E133" s="52">
        <v>54</v>
      </c>
      <c r="F133" s="53">
        <v>333</v>
      </c>
      <c r="G133" s="53">
        <v>1741</v>
      </c>
      <c r="H133" s="54">
        <f t="shared" si="26"/>
        <v>2128</v>
      </c>
      <c r="I133" s="55">
        <f t="shared" si="27"/>
        <v>3084</v>
      </c>
      <c r="J133" s="56">
        <f t="shared" si="28"/>
        <v>0.3099870298313878</v>
      </c>
      <c r="K133" s="57">
        <f t="shared" si="29"/>
        <v>0.2535667963683528</v>
      </c>
      <c r="L133" s="2" t="s">
        <v>108</v>
      </c>
    </row>
    <row r="134" spans="1:12" ht="12.75">
      <c r="A134" s="51" t="s">
        <v>4</v>
      </c>
      <c r="B134" s="52">
        <v>329</v>
      </c>
      <c r="C134" s="53">
        <v>754</v>
      </c>
      <c r="D134" s="54">
        <f t="shared" si="25"/>
        <v>1083</v>
      </c>
      <c r="E134" s="52">
        <v>21</v>
      </c>
      <c r="F134" s="53">
        <v>338</v>
      </c>
      <c r="G134" s="53">
        <v>2241</v>
      </c>
      <c r="H134" s="54">
        <f t="shared" si="26"/>
        <v>2600</v>
      </c>
      <c r="I134" s="55">
        <f t="shared" si="27"/>
        <v>3683</v>
      </c>
      <c r="J134" s="56">
        <f t="shared" si="28"/>
        <v>0.29405376052131416</v>
      </c>
      <c r="K134" s="57">
        <f t="shared" si="29"/>
        <v>0.18680423567743687</v>
      </c>
      <c r="L134" s="2" t="s">
        <v>108</v>
      </c>
    </row>
    <row r="135" spans="1:12" ht="12.75">
      <c r="A135" s="51" t="s">
        <v>8</v>
      </c>
      <c r="B135" s="52">
        <v>129</v>
      </c>
      <c r="C135" s="53">
        <v>496</v>
      </c>
      <c r="D135" s="54">
        <f t="shared" si="25"/>
        <v>625</v>
      </c>
      <c r="E135" s="52">
        <v>69</v>
      </c>
      <c r="F135" s="53">
        <v>101</v>
      </c>
      <c r="G135" s="53">
        <v>1407</v>
      </c>
      <c r="H135" s="54">
        <f t="shared" si="26"/>
        <v>1577</v>
      </c>
      <c r="I135" s="55">
        <f t="shared" si="27"/>
        <v>2202</v>
      </c>
      <c r="J135" s="56">
        <f t="shared" si="28"/>
        <v>0.28383287920072664</v>
      </c>
      <c r="K135" s="57">
        <f t="shared" si="29"/>
        <v>0.13578564940962762</v>
      </c>
      <c r="L135" s="2" t="s">
        <v>108</v>
      </c>
    </row>
    <row r="136" spans="1:12" ht="12.75">
      <c r="A136" s="51" t="s">
        <v>53</v>
      </c>
      <c r="B136" s="52">
        <v>74</v>
      </c>
      <c r="C136" s="53">
        <v>197</v>
      </c>
      <c r="D136" s="54">
        <f t="shared" si="25"/>
        <v>271</v>
      </c>
      <c r="E136" s="52">
        <v>54</v>
      </c>
      <c r="F136" s="53">
        <v>95</v>
      </c>
      <c r="G136" s="53">
        <v>655</v>
      </c>
      <c r="H136" s="54">
        <f t="shared" si="26"/>
        <v>804</v>
      </c>
      <c r="I136" s="55">
        <f t="shared" si="27"/>
        <v>1075</v>
      </c>
      <c r="J136" s="56">
        <f t="shared" si="28"/>
        <v>0.25209302325581395</v>
      </c>
      <c r="K136" s="57">
        <f t="shared" si="29"/>
        <v>0.20744186046511628</v>
      </c>
      <c r="L136" s="2" t="s">
        <v>108</v>
      </c>
    </row>
    <row r="137" spans="1:12" ht="12.75">
      <c r="A137" s="51" t="s">
        <v>36</v>
      </c>
      <c r="B137" s="52">
        <v>28</v>
      </c>
      <c r="C137" s="53">
        <v>87</v>
      </c>
      <c r="D137" s="54">
        <f t="shared" si="25"/>
        <v>115</v>
      </c>
      <c r="E137" s="52">
        <v>12</v>
      </c>
      <c r="F137" s="53">
        <v>17</v>
      </c>
      <c r="G137" s="53">
        <v>242</v>
      </c>
      <c r="H137" s="54">
        <f t="shared" si="26"/>
        <v>271</v>
      </c>
      <c r="I137" s="55">
        <f t="shared" si="27"/>
        <v>386</v>
      </c>
      <c r="J137" s="56">
        <f t="shared" si="28"/>
        <v>0.2979274611398964</v>
      </c>
      <c r="K137" s="57">
        <f t="shared" si="29"/>
        <v>0.14766839378238342</v>
      </c>
      <c r="L137" s="2" t="s">
        <v>100</v>
      </c>
    </row>
    <row r="138" spans="1:12" ht="12.75">
      <c r="A138" s="51" t="s">
        <v>5</v>
      </c>
      <c r="B138" s="52">
        <v>73</v>
      </c>
      <c r="C138" s="53">
        <v>307</v>
      </c>
      <c r="D138" s="54">
        <f t="shared" si="25"/>
        <v>380</v>
      </c>
      <c r="E138" s="52">
        <v>63</v>
      </c>
      <c r="F138" s="53">
        <v>113</v>
      </c>
      <c r="G138" s="53">
        <v>800</v>
      </c>
      <c r="H138" s="54">
        <f t="shared" si="26"/>
        <v>976</v>
      </c>
      <c r="I138" s="55">
        <f t="shared" si="27"/>
        <v>1356</v>
      </c>
      <c r="J138" s="56">
        <f t="shared" si="28"/>
        <v>0.28023598820059</v>
      </c>
      <c r="K138" s="57">
        <f t="shared" si="29"/>
        <v>0.1836283185840708</v>
      </c>
      <c r="L138" s="2" t="s">
        <v>100</v>
      </c>
    </row>
    <row r="139" spans="1:12" ht="12.75">
      <c r="A139" s="51" t="s">
        <v>33</v>
      </c>
      <c r="B139" s="52">
        <v>62</v>
      </c>
      <c r="C139" s="53">
        <v>79</v>
      </c>
      <c r="D139" s="54">
        <f t="shared" si="25"/>
        <v>141</v>
      </c>
      <c r="E139" s="52">
        <v>3</v>
      </c>
      <c r="F139" s="53">
        <v>42</v>
      </c>
      <c r="G139" s="53">
        <v>227</v>
      </c>
      <c r="H139" s="54">
        <f t="shared" si="26"/>
        <v>272</v>
      </c>
      <c r="I139" s="55">
        <f t="shared" si="27"/>
        <v>413</v>
      </c>
      <c r="J139" s="56">
        <f t="shared" si="28"/>
        <v>0.3414043583535109</v>
      </c>
      <c r="K139" s="57">
        <f t="shared" si="29"/>
        <v>0.25907990314769974</v>
      </c>
      <c r="L139" s="2" t="s">
        <v>102</v>
      </c>
    </row>
    <row r="140" spans="1:12" ht="12.75">
      <c r="A140" s="51" t="s">
        <v>40</v>
      </c>
      <c r="B140" s="52">
        <v>19</v>
      </c>
      <c r="C140" s="53">
        <v>97</v>
      </c>
      <c r="D140" s="54">
        <f t="shared" si="25"/>
        <v>116</v>
      </c>
      <c r="E140" s="52">
        <v>14</v>
      </c>
      <c r="F140" s="53">
        <v>11</v>
      </c>
      <c r="G140" s="53">
        <v>231</v>
      </c>
      <c r="H140" s="54">
        <f t="shared" si="26"/>
        <v>256</v>
      </c>
      <c r="I140" s="55">
        <f t="shared" si="27"/>
        <v>372</v>
      </c>
      <c r="J140" s="56">
        <f t="shared" si="28"/>
        <v>0.3118279569892473</v>
      </c>
      <c r="K140" s="57">
        <f t="shared" si="29"/>
        <v>0.11827956989247312</v>
      </c>
      <c r="L140" s="2" t="s">
        <v>102</v>
      </c>
    </row>
    <row r="141" spans="1:12" ht="12.75">
      <c r="A141" s="51" t="s">
        <v>15</v>
      </c>
      <c r="B141" s="52">
        <v>421</v>
      </c>
      <c r="C141" s="53">
        <v>677</v>
      </c>
      <c r="D141" s="54">
        <f t="shared" si="25"/>
        <v>1098</v>
      </c>
      <c r="E141" s="52">
        <v>18</v>
      </c>
      <c r="F141" s="53">
        <v>413</v>
      </c>
      <c r="G141" s="53">
        <v>2145</v>
      </c>
      <c r="H141" s="54">
        <f t="shared" si="26"/>
        <v>2576</v>
      </c>
      <c r="I141" s="55">
        <f t="shared" si="27"/>
        <v>3674</v>
      </c>
      <c r="J141" s="56">
        <f t="shared" si="28"/>
        <v>0.2988568317909635</v>
      </c>
      <c r="K141" s="57">
        <f t="shared" si="29"/>
        <v>0.23189983669025585</v>
      </c>
      <c r="L141" s="2" t="s">
        <v>102</v>
      </c>
    </row>
    <row r="142" spans="1:12" ht="12.75">
      <c r="A142" s="51" t="s">
        <v>23</v>
      </c>
      <c r="B142" s="52">
        <v>94</v>
      </c>
      <c r="C142" s="53">
        <v>244</v>
      </c>
      <c r="D142" s="54">
        <f t="shared" si="25"/>
        <v>338</v>
      </c>
      <c r="E142" s="52">
        <v>1</v>
      </c>
      <c r="F142" s="53">
        <v>102</v>
      </c>
      <c r="G142" s="53">
        <v>693</v>
      </c>
      <c r="H142" s="54">
        <f t="shared" si="26"/>
        <v>796</v>
      </c>
      <c r="I142" s="55">
        <f t="shared" si="27"/>
        <v>1134</v>
      </c>
      <c r="J142" s="56">
        <f t="shared" si="28"/>
        <v>0.2980599647266314</v>
      </c>
      <c r="K142" s="57">
        <f t="shared" si="29"/>
        <v>0.17372134038800705</v>
      </c>
      <c r="L142" s="2" t="s">
        <v>102</v>
      </c>
    </row>
    <row r="143" spans="1:12" ht="12.75">
      <c r="A143" s="51" t="s">
        <v>16</v>
      </c>
      <c r="B143" s="52">
        <v>343</v>
      </c>
      <c r="C143" s="53">
        <v>649</v>
      </c>
      <c r="D143" s="54">
        <f t="shared" si="25"/>
        <v>992</v>
      </c>
      <c r="E143" s="52">
        <v>24</v>
      </c>
      <c r="F143" s="53">
        <v>281</v>
      </c>
      <c r="G143" s="53">
        <v>1500</v>
      </c>
      <c r="H143" s="54">
        <f t="shared" si="26"/>
        <v>1805</v>
      </c>
      <c r="I143" s="55">
        <f t="shared" si="27"/>
        <v>2797</v>
      </c>
      <c r="J143" s="56">
        <f t="shared" si="28"/>
        <v>0.35466571326421165</v>
      </c>
      <c r="K143" s="57">
        <f t="shared" si="29"/>
        <v>0.23167679656775117</v>
      </c>
      <c r="L143" s="2" t="s">
        <v>106</v>
      </c>
    </row>
    <row r="144" spans="1:12" ht="12.75">
      <c r="A144" s="51" t="s">
        <v>0</v>
      </c>
      <c r="B144" s="52">
        <v>200</v>
      </c>
      <c r="C144" s="53">
        <v>368</v>
      </c>
      <c r="D144" s="54">
        <f t="shared" si="25"/>
        <v>568</v>
      </c>
      <c r="E144" s="52">
        <v>77</v>
      </c>
      <c r="F144" s="53">
        <v>169</v>
      </c>
      <c r="G144" s="53">
        <v>1065</v>
      </c>
      <c r="H144" s="54">
        <f t="shared" si="26"/>
        <v>1311</v>
      </c>
      <c r="I144" s="55">
        <f t="shared" si="27"/>
        <v>1879</v>
      </c>
      <c r="J144" s="56">
        <f t="shared" si="28"/>
        <v>0.30228845130388504</v>
      </c>
      <c r="K144" s="57">
        <f t="shared" si="29"/>
        <v>0.23736029803086747</v>
      </c>
      <c r="L144" s="2" t="s">
        <v>106</v>
      </c>
    </row>
    <row r="145" spans="1:12" ht="12.75">
      <c r="A145" s="51" t="s">
        <v>14</v>
      </c>
      <c r="B145" s="52">
        <v>71</v>
      </c>
      <c r="C145" s="53">
        <v>217</v>
      </c>
      <c r="D145" s="54">
        <f t="shared" si="25"/>
        <v>288</v>
      </c>
      <c r="E145" s="52">
        <v>6</v>
      </c>
      <c r="F145" s="53">
        <v>133</v>
      </c>
      <c r="G145" s="53">
        <v>812</v>
      </c>
      <c r="H145" s="54">
        <f t="shared" si="26"/>
        <v>951</v>
      </c>
      <c r="I145" s="55">
        <f t="shared" si="27"/>
        <v>1239</v>
      </c>
      <c r="J145" s="56">
        <f t="shared" si="28"/>
        <v>0.2324455205811138</v>
      </c>
      <c r="K145" s="57">
        <f t="shared" si="29"/>
        <v>0.1694915254237288</v>
      </c>
      <c r="L145" s="2" t="s">
        <v>106</v>
      </c>
    </row>
    <row r="146" spans="1:12" ht="12.75">
      <c r="A146" s="51" t="s">
        <v>28</v>
      </c>
      <c r="B146" s="52">
        <v>22</v>
      </c>
      <c r="C146" s="53">
        <v>79</v>
      </c>
      <c r="D146" s="54">
        <f t="shared" si="25"/>
        <v>101</v>
      </c>
      <c r="E146" s="52">
        <v>29</v>
      </c>
      <c r="F146" s="53">
        <v>43</v>
      </c>
      <c r="G146" s="53">
        <v>354</v>
      </c>
      <c r="H146" s="54">
        <f t="shared" si="26"/>
        <v>426</v>
      </c>
      <c r="I146" s="55">
        <f t="shared" si="27"/>
        <v>527</v>
      </c>
      <c r="J146" s="56">
        <f t="shared" si="28"/>
        <v>0.19165085388994307</v>
      </c>
      <c r="K146" s="57">
        <f t="shared" si="29"/>
        <v>0.17836812144212524</v>
      </c>
      <c r="L146" s="2" t="s">
        <v>106</v>
      </c>
    </row>
    <row r="147" spans="1:12" ht="12.75">
      <c r="A147" s="51" t="s">
        <v>58</v>
      </c>
      <c r="B147" s="52">
        <v>1</v>
      </c>
      <c r="C147" s="53">
        <v>16</v>
      </c>
      <c r="D147" s="54">
        <f t="shared" si="25"/>
        <v>17</v>
      </c>
      <c r="E147" s="52">
        <v>0</v>
      </c>
      <c r="F147" s="53">
        <v>3</v>
      </c>
      <c r="G147" s="53">
        <v>45</v>
      </c>
      <c r="H147" s="54">
        <f t="shared" si="26"/>
        <v>48</v>
      </c>
      <c r="I147" s="55">
        <f t="shared" si="27"/>
        <v>65</v>
      </c>
      <c r="J147" s="56">
        <f t="shared" si="28"/>
        <v>0.26153846153846155</v>
      </c>
      <c r="K147" s="57">
        <f t="shared" si="29"/>
        <v>0.06153846153846154</v>
      </c>
      <c r="L147" s="2" t="s">
        <v>96</v>
      </c>
    </row>
    <row r="148" spans="1:12" ht="12.75">
      <c r="A148" s="51" t="s">
        <v>49</v>
      </c>
      <c r="B148" s="52">
        <v>3</v>
      </c>
      <c r="C148" s="53">
        <v>35</v>
      </c>
      <c r="D148" s="54">
        <f t="shared" si="25"/>
        <v>38</v>
      </c>
      <c r="E148" s="52">
        <v>16</v>
      </c>
      <c r="F148" s="53">
        <v>5</v>
      </c>
      <c r="G148" s="53">
        <v>126</v>
      </c>
      <c r="H148" s="54">
        <f t="shared" si="26"/>
        <v>147</v>
      </c>
      <c r="I148" s="55">
        <f t="shared" si="27"/>
        <v>185</v>
      </c>
      <c r="J148" s="56">
        <f t="shared" si="28"/>
        <v>0.20540540540540542</v>
      </c>
      <c r="K148" s="57">
        <f t="shared" si="29"/>
        <v>0.12972972972972974</v>
      </c>
      <c r="L148" s="2" t="s">
        <v>96</v>
      </c>
    </row>
    <row r="149" spans="1:12" ht="12.75">
      <c r="A149" s="51" t="s">
        <v>29</v>
      </c>
      <c r="B149" s="52">
        <v>51</v>
      </c>
      <c r="C149" s="53">
        <v>189</v>
      </c>
      <c r="D149" s="54">
        <f t="shared" si="25"/>
        <v>240</v>
      </c>
      <c r="E149" s="52">
        <v>30</v>
      </c>
      <c r="F149" s="53">
        <v>48</v>
      </c>
      <c r="G149" s="53">
        <v>376</v>
      </c>
      <c r="H149" s="54">
        <f t="shared" si="26"/>
        <v>454</v>
      </c>
      <c r="I149" s="55">
        <f t="shared" si="27"/>
        <v>694</v>
      </c>
      <c r="J149" s="56">
        <f t="shared" si="28"/>
        <v>0.345821325648415</v>
      </c>
      <c r="K149" s="57">
        <f t="shared" si="29"/>
        <v>0.18587896253602307</v>
      </c>
      <c r="L149" s="2" t="s">
        <v>98</v>
      </c>
    </row>
    <row r="150" spans="1:12" ht="12.75">
      <c r="A150" s="51" t="s">
        <v>17</v>
      </c>
      <c r="B150" s="52">
        <v>240</v>
      </c>
      <c r="C150" s="53">
        <v>389</v>
      </c>
      <c r="D150" s="54">
        <f t="shared" si="25"/>
        <v>629</v>
      </c>
      <c r="E150" s="52">
        <v>11</v>
      </c>
      <c r="F150" s="53">
        <v>303</v>
      </c>
      <c r="G150" s="53">
        <v>1308</v>
      </c>
      <c r="H150" s="54">
        <f t="shared" si="26"/>
        <v>1622</v>
      </c>
      <c r="I150" s="55">
        <f t="shared" si="27"/>
        <v>2251</v>
      </c>
      <c r="J150" s="56">
        <f t="shared" si="28"/>
        <v>0.2794313638382941</v>
      </c>
      <c r="K150" s="57">
        <f t="shared" si="29"/>
        <v>0.24611283873833853</v>
      </c>
      <c r="L150" s="2" t="s">
        <v>98</v>
      </c>
    </row>
    <row r="151" spans="1:12" ht="12.75">
      <c r="A151" s="51" t="s">
        <v>27</v>
      </c>
      <c r="B151" s="52">
        <v>45</v>
      </c>
      <c r="C151" s="53">
        <v>124</v>
      </c>
      <c r="D151" s="54">
        <f t="shared" si="25"/>
        <v>169</v>
      </c>
      <c r="E151" s="52">
        <v>0</v>
      </c>
      <c r="F151" s="53">
        <v>45</v>
      </c>
      <c r="G151" s="53">
        <v>358</v>
      </c>
      <c r="H151" s="54">
        <f t="shared" si="26"/>
        <v>403</v>
      </c>
      <c r="I151" s="55">
        <f t="shared" si="27"/>
        <v>572</v>
      </c>
      <c r="J151" s="56">
        <f t="shared" si="28"/>
        <v>0.29545454545454547</v>
      </c>
      <c r="K151" s="57">
        <f t="shared" si="29"/>
        <v>0.15734265734265734</v>
      </c>
      <c r="L151" s="2" t="s">
        <v>97</v>
      </c>
    </row>
    <row r="152" spans="1:12" ht="12.75">
      <c r="A152" s="51" t="s">
        <v>35</v>
      </c>
      <c r="B152" s="52">
        <v>20</v>
      </c>
      <c r="C152" s="53">
        <v>47</v>
      </c>
      <c r="D152" s="54">
        <f t="shared" si="25"/>
        <v>67</v>
      </c>
      <c r="E152" s="52">
        <v>29</v>
      </c>
      <c r="F152" s="53">
        <v>28</v>
      </c>
      <c r="G152" s="53">
        <v>145</v>
      </c>
      <c r="H152" s="54">
        <f t="shared" si="26"/>
        <v>202</v>
      </c>
      <c r="I152" s="55">
        <f t="shared" si="27"/>
        <v>269</v>
      </c>
      <c r="J152" s="56">
        <f t="shared" si="28"/>
        <v>0.24907063197026022</v>
      </c>
      <c r="K152" s="57">
        <f t="shared" si="29"/>
        <v>0.2862453531598513</v>
      </c>
      <c r="L152" s="2" t="s">
        <v>97</v>
      </c>
    </row>
    <row r="153" spans="1:12" ht="12.75">
      <c r="A153" s="51" t="s">
        <v>13</v>
      </c>
      <c r="B153" s="52">
        <v>226</v>
      </c>
      <c r="C153" s="53">
        <v>419</v>
      </c>
      <c r="D153" s="54">
        <f t="shared" si="25"/>
        <v>645</v>
      </c>
      <c r="E153" s="52">
        <v>18</v>
      </c>
      <c r="F153" s="53">
        <v>195</v>
      </c>
      <c r="G153" s="53">
        <v>1141</v>
      </c>
      <c r="H153" s="54">
        <f t="shared" si="26"/>
        <v>1354</v>
      </c>
      <c r="I153" s="55">
        <f t="shared" si="27"/>
        <v>1999</v>
      </c>
      <c r="J153" s="56">
        <f t="shared" si="28"/>
        <v>0.32266133066533265</v>
      </c>
      <c r="K153" s="57">
        <f t="shared" si="29"/>
        <v>0.21960980490245122</v>
      </c>
      <c r="L153" s="2" t="s">
        <v>94</v>
      </c>
    </row>
    <row r="154" spans="1:12" ht="12.75">
      <c r="A154" s="51" t="s">
        <v>59</v>
      </c>
      <c r="B154" s="52">
        <v>40</v>
      </c>
      <c r="C154" s="53">
        <v>88</v>
      </c>
      <c r="D154" s="54">
        <f t="shared" si="25"/>
        <v>128</v>
      </c>
      <c r="E154" s="52">
        <v>3</v>
      </c>
      <c r="F154" s="53">
        <v>29</v>
      </c>
      <c r="G154" s="53">
        <v>186</v>
      </c>
      <c r="H154" s="54">
        <f t="shared" si="26"/>
        <v>218</v>
      </c>
      <c r="I154" s="55">
        <f t="shared" si="27"/>
        <v>346</v>
      </c>
      <c r="J154" s="56">
        <f t="shared" si="28"/>
        <v>0.3699421965317919</v>
      </c>
      <c r="K154" s="57">
        <f t="shared" si="29"/>
        <v>0.20809248554913296</v>
      </c>
      <c r="L154" s="2" t="s">
        <v>99</v>
      </c>
    </row>
    <row r="155" spans="1:12" ht="12.75">
      <c r="A155" s="51" t="s">
        <v>44</v>
      </c>
      <c r="B155" s="52">
        <v>1</v>
      </c>
      <c r="C155" s="53">
        <v>9</v>
      </c>
      <c r="D155" s="54">
        <f t="shared" si="25"/>
        <v>10</v>
      </c>
      <c r="E155" s="52">
        <v>0</v>
      </c>
      <c r="F155" s="53">
        <v>0</v>
      </c>
      <c r="G155" s="53">
        <v>30</v>
      </c>
      <c r="H155" s="54">
        <f t="shared" si="26"/>
        <v>30</v>
      </c>
      <c r="I155" s="55">
        <f t="shared" si="27"/>
        <v>40</v>
      </c>
      <c r="J155" s="56">
        <f t="shared" si="28"/>
        <v>0.25</v>
      </c>
      <c r="K155" s="57">
        <f t="shared" si="29"/>
        <v>0.025</v>
      </c>
      <c r="L155" s="2" t="s">
        <v>99</v>
      </c>
    </row>
    <row r="156" spans="1:12" ht="12.75">
      <c r="A156" s="51" t="s">
        <v>39</v>
      </c>
      <c r="B156" s="52">
        <v>57</v>
      </c>
      <c r="C156" s="53">
        <v>100</v>
      </c>
      <c r="D156" s="54">
        <f t="shared" si="25"/>
        <v>157</v>
      </c>
      <c r="E156" s="52">
        <v>40</v>
      </c>
      <c r="F156" s="53">
        <v>61</v>
      </c>
      <c r="G156" s="53">
        <v>371</v>
      </c>
      <c r="H156" s="54">
        <f t="shared" si="26"/>
        <v>472</v>
      </c>
      <c r="I156" s="55">
        <f t="shared" si="27"/>
        <v>629</v>
      </c>
      <c r="J156" s="56">
        <f t="shared" si="28"/>
        <v>0.24960254372019078</v>
      </c>
      <c r="K156" s="57">
        <f t="shared" si="29"/>
        <v>0.25119236883942764</v>
      </c>
      <c r="L156" s="2" t="s">
        <v>109</v>
      </c>
    </row>
    <row r="157" spans="1:12" ht="12.75">
      <c r="A157" s="51" t="s">
        <v>30</v>
      </c>
      <c r="B157" s="52">
        <v>16</v>
      </c>
      <c r="C157" s="53">
        <v>75</v>
      </c>
      <c r="D157" s="54">
        <f t="shared" si="25"/>
        <v>91</v>
      </c>
      <c r="E157" s="52">
        <v>34</v>
      </c>
      <c r="F157" s="53">
        <v>60</v>
      </c>
      <c r="G157" s="53">
        <v>331</v>
      </c>
      <c r="H157" s="54">
        <f t="shared" si="26"/>
        <v>425</v>
      </c>
      <c r="I157" s="55">
        <f t="shared" si="27"/>
        <v>516</v>
      </c>
      <c r="J157" s="56">
        <f t="shared" si="28"/>
        <v>0.17635658914728683</v>
      </c>
      <c r="K157" s="57">
        <f t="shared" si="29"/>
        <v>0.2131782945736434</v>
      </c>
      <c r="L157" s="2" t="s">
        <v>109</v>
      </c>
    </row>
    <row r="158" spans="1:12" ht="12.75">
      <c r="A158" s="51" t="s">
        <v>24</v>
      </c>
      <c r="B158" s="52">
        <v>194</v>
      </c>
      <c r="C158" s="53">
        <v>326</v>
      </c>
      <c r="D158" s="54">
        <f t="shared" si="25"/>
        <v>520</v>
      </c>
      <c r="E158" s="52">
        <v>219</v>
      </c>
      <c r="F158" s="53">
        <v>284</v>
      </c>
      <c r="G158" s="53">
        <v>2075</v>
      </c>
      <c r="H158" s="54">
        <f t="shared" si="26"/>
        <v>2578</v>
      </c>
      <c r="I158" s="55">
        <f t="shared" si="27"/>
        <v>3098</v>
      </c>
      <c r="J158" s="56">
        <f t="shared" si="28"/>
        <v>0.16785022595222723</v>
      </c>
      <c r="K158" s="57">
        <f t="shared" si="29"/>
        <v>0.2249838605551969</v>
      </c>
      <c r="L158" s="2" t="s">
        <v>109</v>
      </c>
    </row>
    <row r="159" spans="1:12" ht="12.75">
      <c r="A159" s="3" t="s">
        <v>74</v>
      </c>
      <c r="B159" s="14">
        <f>SUM(B96:B158)</f>
        <v>8694</v>
      </c>
      <c r="C159" s="15">
        <f>SUM(C96:C158)</f>
        <v>15911</v>
      </c>
      <c r="D159" s="46">
        <f t="shared" si="25"/>
        <v>24605</v>
      </c>
      <c r="E159" s="14">
        <f>SUM(E96:E158)</f>
        <v>1647</v>
      </c>
      <c r="F159" s="15">
        <f>SUM(F96:F158)</f>
        <v>7923</v>
      </c>
      <c r="G159" s="15">
        <f>SUM(G96:G158)</f>
        <v>46659</v>
      </c>
      <c r="H159" s="46">
        <f t="shared" si="26"/>
        <v>56229</v>
      </c>
      <c r="I159" s="16">
        <f t="shared" si="27"/>
        <v>80834</v>
      </c>
      <c r="J159" s="17">
        <f t="shared" si="28"/>
        <v>0.3043892421505802</v>
      </c>
      <c r="K159" s="18">
        <f t="shared" si="29"/>
        <v>0.22594452829255016</v>
      </c>
      <c r="L159" s="3"/>
    </row>
  </sheetData>
  <sheetProtection/>
  <mergeCells count="14">
    <mergeCell ref="A1:K1"/>
    <mergeCell ref="N1:X1"/>
    <mergeCell ref="O8:Q8"/>
    <mergeCell ref="R8:U8"/>
    <mergeCell ref="A2:K2"/>
    <mergeCell ref="N2:X2"/>
    <mergeCell ref="A90:K90"/>
    <mergeCell ref="A91:K91"/>
    <mergeCell ref="B94:D94"/>
    <mergeCell ref="E94:H94"/>
    <mergeCell ref="N4:X4"/>
    <mergeCell ref="A78:K83"/>
    <mergeCell ref="B8:D8"/>
    <mergeCell ref="E8:H8"/>
  </mergeCells>
  <hyperlinks>
    <hyperlink ref="A84" r:id="rId1" display="http://www.doh.wa.gov/ehsphl/hospdata/CHARS/Default.htm "/>
  </hyperlinks>
  <printOptions/>
  <pageMargins left="0.5" right="0.5" top="0.25" bottom="0.25" header="0" footer="0"/>
  <pageSetup blackAndWhite="1" errors="NA"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33">
      <selection activeCell="L33" sqref="L33"/>
    </sheetView>
  </sheetViews>
  <sheetFormatPr defaultColWidth="9.140625" defaultRowHeight="12.75"/>
  <cols>
    <col min="1" max="1" width="13.57421875" style="2" customWidth="1"/>
    <col min="2" max="2" width="34.57421875" style="2" customWidth="1"/>
    <col min="3" max="4" width="11.140625" style="2" hidden="1" customWidth="1"/>
    <col min="5" max="5" width="10.7109375" style="2" hidden="1" customWidth="1"/>
    <col min="6" max="6" width="18.8515625" style="2" hidden="1" customWidth="1"/>
    <col min="7" max="9" width="12.7109375" style="2" hidden="1" customWidth="1"/>
    <col min="10" max="10" width="11.140625" style="2" customWidth="1"/>
    <col min="11" max="11" width="10.421875" style="2" customWidth="1"/>
    <col min="12" max="12" width="12.421875" style="2" customWidth="1"/>
    <col min="13" max="16384" width="9.140625" style="2" customWidth="1"/>
  </cols>
  <sheetData>
    <row r="1" spans="1:11" ht="30" customHeight="1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79.5" customHeight="1">
      <c r="A3" s="98" t="s">
        <v>138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5" spans="1:12" s="1" customFormat="1" ht="65.25" customHeight="1">
      <c r="A5" s="109" t="s">
        <v>90</v>
      </c>
      <c r="B5" s="125" t="s">
        <v>63</v>
      </c>
      <c r="C5" s="126" t="s">
        <v>64</v>
      </c>
      <c r="D5" s="127" t="s">
        <v>65</v>
      </c>
      <c r="E5" s="127" t="s">
        <v>70</v>
      </c>
      <c r="F5" s="127" t="s">
        <v>66</v>
      </c>
      <c r="G5" s="127" t="s">
        <v>67</v>
      </c>
      <c r="H5" s="127" t="s">
        <v>68</v>
      </c>
      <c r="I5" s="127" t="s">
        <v>71</v>
      </c>
      <c r="J5" s="119" t="s">
        <v>69</v>
      </c>
      <c r="K5" s="120" t="s">
        <v>72</v>
      </c>
      <c r="L5" s="121" t="s">
        <v>73</v>
      </c>
    </row>
    <row r="6" spans="1:12" ht="12.75">
      <c r="A6" s="107" t="s">
        <v>91</v>
      </c>
      <c r="B6" s="115" t="s">
        <v>55</v>
      </c>
      <c r="C6" s="116">
        <v>29</v>
      </c>
      <c r="D6" s="116">
        <v>83</v>
      </c>
      <c r="E6" s="117">
        <f>D6+C6</f>
        <v>112</v>
      </c>
      <c r="F6" s="116">
        <v>11</v>
      </c>
      <c r="G6" s="116">
        <v>25</v>
      </c>
      <c r="H6" s="116">
        <v>110</v>
      </c>
      <c r="I6" s="137">
        <f>H6+G6+F6</f>
        <v>146</v>
      </c>
      <c r="J6" s="138">
        <f>E6+I6</f>
        <v>258</v>
      </c>
      <c r="K6" s="135">
        <f>E6/J6</f>
        <v>0.43410852713178294</v>
      </c>
      <c r="L6" s="133">
        <f>(C6+F6+G6)/J6</f>
        <v>0.25193798449612403</v>
      </c>
    </row>
    <row r="7" spans="1:12" ht="12.75">
      <c r="A7" s="107" t="s">
        <v>100</v>
      </c>
      <c r="B7" s="115" t="s">
        <v>36</v>
      </c>
      <c r="C7" s="116">
        <v>23</v>
      </c>
      <c r="D7" s="116">
        <v>120</v>
      </c>
      <c r="E7" s="117">
        <f>D7+C7</f>
        <v>143</v>
      </c>
      <c r="F7" s="116">
        <v>7</v>
      </c>
      <c r="G7" s="116">
        <v>22</v>
      </c>
      <c r="H7" s="116">
        <v>191</v>
      </c>
      <c r="I7" s="137">
        <f>H7+G7+F7</f>
        <v>220</v>
      </c>
      <c r="J7" s="138">
        <f>E7+I7</f>
        <v>363</v>
      </c>
      <c r="K7" s="135">
        <f>E7/J7</f>
        <v>0.3939393939393939</v>
      </c>
      <c r="L7" s="133">
        <f>(C7+F7+G7)/J7</f>
        <v>0.14325068870523416</v>
      </c>
    </row>
    <row r="8" spans="1:12" ht="12.75">
      <c r="A8" s="107" t="s">
        <v>99</v>
      </c>
      <c r="B8" s="115" t="s">
        <v>59</v>
      </c>
      <c r="C8" s="116">
        <v>52</v>
      </c>
      <c r="D8" s="116">
        <v>101</v>
      </c>
      <c r="E8" s="117">
        <f>D8+C8</f>
        <v>153</v>
      </c>
      <c r="F8" s="116">
        <v>5</v>
      </c>
      <c r="G8" s="116">
        <v>29</v>
      </c>
      <c r="H8" s="116">
        <v>208</v>
      </c>
      <c r="I8" s="137">
        <f>H8+G8+F8</f>
        <v>242</v>
      </c>
      <c r="J8" s="138">
        <f>E8+I8</f>
        <v>395</v>
      </c>
      <c r="K8" s="135">
        <f>E8/J8</f>
        <v>0.38734177215189874</v>
      </c>
      <c r="L8" s="133">
        <f>(C8+F8+G8)/J8</f>
        <v>0.21772151898734177</v>
      </c>
    </row>
    <row r="9" spans="1:12" ht="12.75">
      <c r="A9" s="107" t="s">
        <v>92</v>
      </c>
      <c r="B9" s="115" t="s">
        <v>12</v>
      </c>
      <c r="C9" s="116">
        <v>440</v>
      </c>
      <c r="D9" s="116">
        <v>1123</v>
      </c>
      <c r="E9" s="117">
        <f>D9+C9</f>
        <v>1563</v>
      </c>
      <c r="F9" s="116">
        <v>17</v>
      </c>
      <c r="G9" s="116">
        <v>194</v>
      </c>
      <c r="H9" s="116">
        <v>2307</v>
      </c>
      <c r="I9" s="137">
        <f>H9+G9+F9</f>
        <v>2518</v>
      </c>
      <c r="J9" s="138">
        <f>E9+I9</f>
        <v>4081</v>
      </c>
      <c r="K9" s="135">
        <f>E9/J9</f>
        <v>0.3829943641264396</v>
      </c>
      <c r="L9" s="133">
        <f>(C9+F9+G9)/J9</f>
        <v>0.1595197255574614</v>
      </c>
    </row>
    <row r="10" spans="1:12" ht="12.75">
      <c r="A10" s="107" t="s">
        <v>95</v>
      </c>
      <c r="B10" s="115" t="s">
        <v>34</v>
      </c>
      <c r="C10" s="116">
        <v>65</v>
      </c>
      <c r="D10" s="116">
        <v>186</v>
      </c>
      <c r="E10" s="117">
        <f>D10+C10</f>
        <v>251</v>
      </c>
      <c r="F10" s="116">
        <v>2</v>
      </c>
      <c r="G10" s="116">
        <v>49</v>
      </c>
      <c r="H10" s="116">
        <v>360</v>
      </c>
      <c r="I10" s="137">
        <f>H10+G10+F10</f>
        <v>411</v>
      </c>
      <c r="J10" s="138">
        <f>E10+I10</f>
        <v>662</v>
      </c>
      <c r="K10" s="135">
        <f>E10/J10</f>
        <v>0.37915407854984895</v>
      </c>
      <c r="L10" s="133">
        <f>(C10+F10+G10)/J10</f>
        <v>0.17522658610271905</v>
      </c>
    </row>
    <row r="11" spans="1:12" ht="12.75">
      <c r="A11" s="107" t="s">
        <v>92</v>
      </c>
      <c r="B11" s="115" t="s">
        <v>21</v>
      </c>
      <c r="C11" s="116">
        <v>505</v>
      </c>
      <c r="D11" s="116">
        <v>280</v>
      </c>
      <c r="E11" s="117">
        <f>D11+C11</f>
        <v>785</v>
      </c>
      <c r="F11" s="116">
        <v>40</v>
      </c>
      <c r="G11" s="116">
        <v>418</v>
      </c>
      <c r="H11" s="116">
        <v>833</v>
      </c>
      <c r="I11" s="137">
        <f>H11+G11+F11</f>
        <v>1291</v>
      </c>
      <c r="J11" s="138">
        <f>E11+I11</f>
        <v>2076</v>
      </c>
      <c r="K11" s="135">
        <f>E11/J11</f>
        <v>0.378131021194605</v>
      </c>
      <c r="L11" s="133">
        <f>(C11+F11+G11)/J11</f>
        <v>0.4638728323699422</v>
      </c>
    </row>
    <row r="12" spans="1:12" ht="12.75">
      <c r="A12" s="107" t="s">
        <v>92</v>
      </c>
      <c r="B12" s="115" t="s">
        <v>22</v>
      </c>
      <c r="C12" s="116">
        <v>414</v>
      </c>
      <c r="D12" s="116">
        <v>810</v>
      </c>
      <c r="E12" s="117">
        <f>D12+C12</f>
        <v>1224</v>
      </c>
      <c r="F12" s="116">
        <v>25</v>
      </c>
      <c r="G12" s="116">
        <v>309</v>
      </c>
      <c r="H12" s="116">
        <v>2059</v>
      </c>
      <c r="I12" s="137">
        <f>H12+G12+F12</f>
        <v>2393</v>
      </c>
      <c r="J12" s="138">
        <f>E12+I12</f>
        <v>3617</v>
      </c>
      <c r="K12" s="135">
        <f>E12/J12</f>
        <v>0.3384019905999447</v>
      </c>
      <c r="L12" s="133">
        <f>(C12+F12+G12)/J12</f>
        <v>0.206801216477744</v>
      </c>
    </row>
    <row r="13" spans="1:12" ht="12.75">
      <c r="A13" s="107" t="s">
        <v>106</v>
      </c>
      <c r="B13" s="115" t="s">
        <v>16</v>
      </c>
      <c r="C13" s="116">
        <v>335</v>
      </c>
      <c r="D13" s="116">
        <v>612</v>
      </c>
      <c r="E13" s="117">
        <f>D13+C13</f>
        <v>947</v>
      </c>
      <c r="F13" s="116">
        <v>21</v>
      </c>
      <c r="G13" s="116">
        <v>243</v>
      </c>
      <c r="H13" s="116">
        <v>1589</v>
      </c>
      <c r="I13" s="137">
        <f>H13+G13+F13</f>
        <v>1853</v>
      </c>
      <c r="J13" s="138">
        <f>E13+I13</f>
        <v>2800</v>
      </c>
      <c r="K13" s="135">
        <f>E13/J13</f>
        <v>0.3382142857142857</v>
      </c>
      <c r="L13" s="133">
        <f>(C13+F13+G13)/J13</f>
        <v>0.21392857142857144</v>
      </c>
    </row>
    <row r="14" spans="1:12" ht="12.75">
      <c r="A14" s="107" t="s">
        <v>92</v>
      </c>
      <c r="B14" s="115" t="s">
        <v>19</v>
      </c>
      <c r="C14" s="116">
        <v>1138</v>
      </c>
      <c r="D14" s="116">
        <v>1223</v>
      </c>
      <c r="E14" s="117">
        <f>D14+C14</f>
        <v>2361</v>
      </c>
      <c r="F14" s="116">
        <v>156</v>
      </c>
      <c r="G14" s="116">
        <v>887</v>
      </c>
      <c r="H14" s="116">
        <v>3610</v>
      </c>
      <c r="I14" s="137">
        <f>H14+G14+F14</f>
        <v>4653</v>
      </c>
      <c r="J14" s="138">
        <f>E14+I14</f>
        <v>7014</v>
      </c>
      <c r="K14" s="135">
        <f>E14/J14</f>
        <v>0.3366124893071001</v>
      </c>
      <c r="L14" s="133">
        <f>(C14+F14+G14)/J14</f>
        <v>0.3109495295124038</v>
      </c>
    </row>
    <row r="15" spans="1:12" ht="12.75">
      <c r="A15" s="107" t="s">
        <v>92</v>
      </c>
      <c r="B15" s="115" t="s">
        <v>6</v>
      </c>
      <c r="C15" s="116">
        <v>92</v>
      </c>
      <c r="D15" s="116">
        <v>213</v>
      </c>
      <c r="E15" s="117">
        <f>D15+C15</f>
        <v>305</v>
      </c>
      <c r="F15" s="116">
        <v>9</v>
      </c>
      <c r="G15" s="116">
        <v>79</v>
      </c>
      <c r="H15" s="116">
        <v>515</v>
      </c>
      <c r="I15" s="137">
        <f>H15+G15+F15</f>
        <v>603</v>
      </c>
      <c r="J15" s="138">
        <f>E15+I15</f>
        <v>908</v>
      </c>
      <c r="K15" s="135">
        <f>E15/J15</f>
        <v>0.33590308370044053</v>
      </c>
      <c r="L15" s="133">
        <f>(C15+F15+G15)/J15</f>
        <v>0.19823788546255505</v>
      </c>
    </row>
    <row r="16" spans="1:12" ht="12.75">
      <c r="A16" s="107" t="s">
        <v>102</v>
      </c>
      <c r="B16" s="115" t="s">
        <v>40</v>
      </c>
      <c r="C16" s="116">
        <v>12</v>
      </c>
      <c r="D16" s="116">
        <v>73</v>
      </c>
      <c r="E16" s="117">
        <f>D16+C16</f>
        <v>85</v>
      </c>
      <c r="F16" s="116">
        <v>1</v>
      </c>
      <c r="G16" s="116">
        <v>4</v>
      </c>
      <c r="H16" s="116">
        <v>164</v>
      </c>
      <c r="I16" s="137">
        <f>H16+G16+F16</f>
        <v>169</v>
      </c>
      <c r="J16" s="138">
        <f>E16+I16</f>
        <v>254</v>
      </c>
      <c r="K16" s="135">
        <f>E16/J16</f>
        <v>0.3346456692913386</v>
      </c>
      <c r="L16" s="133">
        <f>(C16+F16+G16)/J16</f>
        <v>0.06692913385826772</v>
      </c>
    </row>
    <row r="17" spans="1:12" ht="12.75">
      <c r="A17" s="107" t="s">
        <v>108</v>
      </c>
      <c r="B17" s="115" t="s">
        <v>20</v>
      </c>
      <c r="C17" s="116">
        <v>386</v>
      </c>
      <c r="D17" s="116">
        <v>611</v>
      </c>
      <c r="E17" s="117">
        <f>D17+C17</f>
        <v>997</v>
      </c>
      <c r="F17" s="116">
        <v>44</v>
      </c>
      <c r="G17" s="116">
        <v>298</v>
      </c>
      <c r="H17" s="116">
        <v>1680</v>
      </c>
      <c r="I17" s="137">
        <f>H17+G17+F17</f>
        <v>2022</v>
      </c>
      <c r="J17" s="138">
        <f>E17+I17</f>
        <v>3019</v>
      </c>
      <c r="K17" s="135">
        <f>E17/J17</f>
        <v>0.3302418019211659</v>
      </c>
      <c r="L17" s="133">
        <f>(C17+F17+G17)/J17</f>
        <v>0.24113945014905597</v>
      </c>
    </row>
    <row r="18" spans="1:12" ht="12.75">
      <c r="A18" s="107" t="s">
        <v>110</v>
      </c>
      <c r="B18" s="115" t="s">
        <v>1</v>
      </c>
      <c r="C18" s="116">
        <v>61</v>
      </c>
      <c r="D18" s="116">
        <v>153</v>
      </c>
      <c r="E18" s="117">
        <f>D18+C18</f>
        <v>214</v>
      </c>
      <c r="F18" s="116">
        <v>23</v>
      </c>
      <c r="G18" s="116">
        <v>71</v>
      </c>
      <c r="H18" s="116">
        <v>344</v>
      </c>
      <c r="I18" s="137">
        <f>H18+G18+F18</f>
        <v>438</v>
      </c>
      <c r="J18" s="138">
        <f>E18+I18</f>
        <v>652</v>
      </c>
      <c r="K18" s="135">
        <f>E18/J18</f>
        <v>0.3282208588957055</v>
      </c>
      <c r="L18" s="133">
        <f>(C18+F18+G18)/J18</f>
        <v>0.23773006134969324</v>
      </c>
    </row>
    <row r="19" spans="1:12" ht="12.75">
      <c r="A19" s="107" t="s">
        <v>111</v>
      </c>
      <c r="B19" s="115" t="s">
        <v>9</v>
      </c>
      <c r="C19" s="116">
        <v>146</v>
      </c>
      <c r="D19" s="116">
        <v>460</v>
      </c>
      <c r="E19" s="117">
        <f>D19+C19</f>
        <v>606</v>
      </c>
      <c r="F19" s="116">
        <v>13</v>
      </c>
      <c r="G19" s="116">
        <v>165</v>
      </c>
      <c r="H19" s="116">
        <v>1076</v>
      </c>
      <c r="I19" s="137">
        <f>H19+G19+F19</f>
        <v>1254</v>
      </c>
      <c r="J19" s="138">
        <f>E19+I19</f>
        <v>1860</v>
      </c>
      <c r="K19" s="135">
        <f>E19/J19</f>
        <v>0.3258064516129032</v>
      </c>
      <c r="L19" s="133">
        <f>(C19+F19+G19)/J19</f>
        <v>0.17419354838709677</v>
      </c>
    </row>
    <row r="20" spans="1:12" ht="12.75">
      <c r="A20" s="107" t="s">
        <v>104</v>
      </c>
      <c r="B20" s="115" t="s">
        <v>48</v>
      </c>
      <c r="C20" s="116">
        <v>13</v>
      </c>
      <c r="D20" s="116">
        <v>24</v>
      </c>
      <c r="E20" s="117">
        <f>D20+C20</f>
        <v>37</v>
      </c>
      <c r="F20" s="116">
        <v>8</v>
      </c>
      <c r="G20" s="116">
        <v>15</v>
      </c>
      <c r="H20" s="116">
        <v>54</v>
      </c>
      <c r="I20" s="137">
        <f>H20+G20+F20</f>
        <v>77</v>
      </c>
      <c r="J20" s="138">
        <f>E20+I20</f>
        <v>114</v>
      </c>
      <c r="K20" s="135">
        <f>E20/J20</f>
        <v>0.32456140350877194</v>
      </c>
      <c r="L20" s="133">
        <f>(C20+F20+G20)/J20</f>
        <v>0.3157894736842105</v>
      </c>
    </row>
    <row r="21" spans="1:12" ht="12.75">
      <c r="A21" s="107" t="s">
        <v>98</v>
      </c>
      <c r="B21" s="115" t="s">
        <v>29</v>
      </c>
      <c r="C21" s="116">
        <v>36</v>
      </c>
      <c r="D21" s="116">
        <v>191</v>
      </c>
      <c r="E21" s="117">
        <f>D21+C21</f>
        <v>227</v>
      </c>
      <c r="F21" s="116">
        <v>40</v>
      </c>
      <c r="G21" s="116">
        <v>42</v>
      </c>
      <c r="H21" s="116">
        <v>396</v>
      </c>
      <c r="I21" s="137">
        <f>H21+G21+F21</f>
        <v>478</v>
      </c>
      <c r="J21" s="138">
        <f>E21+I21</f>
        <v>705</v>
      </c>
      <c r="K21" s="135">
        <f>E21/J21</f>
        <v>0.3219858156028369</v>
      </c>
      <c r="L21" s="133">
        <f>(C21+F21+G21)/J21</f>
        <v>0.1673758865248227</v>
      </c>
    </row>
    <row r="22" spans="1:12" ht="12.75">
      <c r="A22" s="107" t="s">
        <v>102</v>
      </c>
      <c r="B22" s="115" t="s">
        <v>33</v>
      </c>
      <c r="C22" s="116">
        <v>46</v>
      </c>
      <c r="D22" s="116">
        <v>58</v>
      </c>
      <c r="E22" s="117">
        <f>D22+C22</f>
        <v>104</v>
      </c>
      <c r="F22" s="116">
        <v>2</v>
      </c>
      <c r="G22" s="116">
        <v>48</v>
      </c>
      <c r="H22" s="116">
        <v>169</v>
      </c>
      <c r="I22" s="137">
        <f>H22+G22+F22</f>
        <v>219</v>
      </c>
      <c r="J22" s="138">
        <f>E22+I22</f>
        <v>323</v>
      </c>
      <c r="K22" s="135">
        <f>E22/J22</f>
        <v>0.3219814241486068</v>
      </c>
      <c r="L22" s="133">
        <f>(C22+F22+G22)/J22</f>
        <v>0.29721362229102166</v>
      </c>
    </row>
    <row r="23" spans="1:12" ht="12.75">
      <c r="A23" s="107" t="s">
        <v>92</v>
      </c>
      <c r="B23" s="115" t="s">
        <v>2</v>
      </c>
      <c r="C23" s="116">
        <v>127</v>
      </c>
      <c r="D23" s="116">
        <v>233</v>
      </c>
      <c r="E23" s="117">
        <f>D23+C23</f>
        <v>360</v>
      </c>
      <c r="F23" s="116">
        <v>15</v>
      </c>
      <c r="G23" s="116">
        <v>103</v>
      </c>
      <c r="H23" s="116">
        <v>647</v>
      </c>
      <c r="I23" s="137">
        <f>H23+G23+F23</f>
        <v>765</v>
      </c>
      <c r="J23" s="138">
        <f>E23+I23</f>
        <v>1125</v>
      </c>
      <c r="K23" s="135">
        <f>E23/J23</f>
        <v>0.32</v>
      </c>
      <c r="L23" s="133">
        <f>(C23+F23+G23)/J23</f>
        <v>0.21777777777777776</v>
      </c>
    </row>
    <row r="24" spans="1:12" ht="12.75">
      <c r="A24" s="107" t="s">
        <v>115</v>
      </c>
      <c r="B24" s="115" t="s">
        <v>26</v>
      </c>
      <c r="C24" s="116">
        <v>299</v>
      </c>
      <c r="D24" s="116">
        <v>357</v>
      </c>
      <c r="E24" s="117">
        <f>D24+C24</f>
        <v>656</v>
      </c>
      <c r="F24" s="116">
        <v>57</v>
      </c>
      <c r="G24" s="116">
        <v>204</v>
      </c>
      <c r="H24" s="116">
        <v>1154</v>
      </c>
      <c r="I24" s="137">
        <f>H24+G24+F24</f>
        <v>1415</v>
      </c>
      <c r="J24" s="138">
        <f>E24+I24</f>
        <v>2071</v>
      </c>
      <c r="K24" s="135">
        <f>E24/J24</f>
        <v>0.31675519072911634</v>
      </c>
      <c r="L24" s="133">
        <f>(C24+F24+G24)/J24</f>
        <v>0.27040077257363593</v>
      </c>
    </row>
    <row r="25" spans="1:12" ht="12.75">
      <c r="A25" s="107" t="s">
        <v>103</v>
      </c>
      <c r="B25" s="115" t="s">
        <v>43</v>
      </c>
      <c r="C25" s="116">
        <v>14</v>
      </c>
      <c r="D25" s="116">
        <v>46</v>
      </c>
      <c r="E25" s="117">
        <f>D25+C25</f>
        <v>60</v>
      </c>
      <c r="F25" s="116">
        <v>15</v>
      </c>
      <c r="G25" s="116">
        <v>11</v>
      </c>
      <c r="H25" s="116">
        <v>104</v>
      </c>
      <c r="I25" s="137">
        <f>H25+G25+F25</f>
        <v>130</v>
      </c>
      <c r="J25" s="138">
        <f>E25+I25</f>
        <v>190</v>
      </c>
      <c r="K25" s="135">
        <f>E25/J25</f>
        <v>0.3157894736842105</v>
      </c>
      <c r="L25" s="133">
        <f>(C25+F25+G25)/J25</f>
        <v>0.21052631578947367</v>
      </c>
    </row>
    <row r="26" spans="1:12" ht="12.75">
      <c r="A26" s="107" t="s">
        <v>95</v>
      </c>
      <c r="B26" s="115" t="s">
        <v>52</v>
      </c>
      <c r="C26" s="116">
        <v>1</v>
      </c>
      <c r="D26" s="116">
        <v>4</v>
      </c>
      <c r="E26" s="117">
        <f>D26+C26</f>
        <v>5</v>
      </c>
      <c r="F26" s="116">
        <v>1</v>
      </c>
      <c r="G26" s="116">
        <v>3</v>
      </c>
      <c r="H26" s="116">
        <v>7</v>
      </c>
      <c r="I26" s="137">
        <f>H26+G26+F26</f>
        <v>11</v>
      </c>
      <c r="J26" s="138">
        <f>E26+I26</f>
        <v>16</v>
      </c>
      <c r="K26" s="135">
        <f>E26/J26</f>
        <v>0.3125</v>
      </c>
      <c r="L26" s="133">
        <f>(C26+F26+G26)/J26</f>
        <v>0.3125</v>
      </c>
    </row>
    <row r="27" spans="1:12" ht="12.75">
      <c r="A27" s="107" t="s">
        <v>94</v>
      </c>
      <c r="B27" s="115" t="s">
        <v>13</v>
      </c>
      <c r="C27" s="116">
        <v>211</v>
      </c>
      <c r="D27" s="116">
        <v>404</v>
      </c>
      <c r="E27" s="117">
        <f>D27+C27</f>
        <v>615</v>
      </c>
      <c r="F27" s="116">
        <v>35</v>
      </c>
      <c r="G27" s="116">
        <v>242</v>
      </c>
      <c r="H27" s="116">
        <v>1137</v>
      </c>
      <c r="I27" s="137">
        <f>H27+G27+F27</f>
        <v>1414</v>
      </c>
      <c r="J27" s="138">
        <f>E27+I27</f>
        <v>2029</v>
      </c>
      <c r="K27" s="135">
        <f>E27/J27</f>
        <v>0.30310497782158696</v>
      </c>
      <c r="L27" s="133">
        <f>(C27+F27+G27)/J27</f>
        <v>0.2405125677673731</v>
      </c>
    </row>
    <row r="28" spans="1:12" ht="12.75">
      <c r="A28" s="107" t="s">
        <v>93</v>
      </c>
      <c r="B28" s="115" t="s">
        <v>32</v>
      </c>
      <c r="C28" s="116">
        <v>110</v>
      </c>
      <c r="D28" s="116">
        <v>218</v>
      </c>
      <c r="E28" s="117">
        <f>D28+C28</f>
        <v>328</v>
      </c>
      <c r="F28" s="116">
        <v>66</v>
      </c>
      <c r="G28" s="116">
        <v>86</v>
      </c>
      <c r="H28" s="116">
        <v>607</v>
      </c>
      <c r="I28" s="137">
        <f>H28+G28+F28</f>
        <v>759</v>
      </c>
      <c r="J28" s="138">
        <f>E28+I28</f>
        <v>1087</v>
      </c>
      <c r="K28" s="135">
        <f>E28/J28</f>
        <v>0.3017479300827967</v>
      </c>
      <c r="L28" s="133">
        <f>(C28+F28+G28)/J28</f>
        <v>0.24103035878564857</v>
      </c>
    </row>
    <row r="29" spans="1:12" ht="12.75">
      <c r="A29" s="107" t="s">
        <v>97</v>
      </c>
      <c r="B29" s="115" t="s">
        <v>35</v>
      </c>
      <c r="C29" s="116">
        <v>23</v>
      </c>
      <c r="D29" s="116">
        <v>55</v>
      </c>
      <c r="E29" s="117">
        <f>D29+C29</f>
        <v>78</v>
      </c>
      <c r="F29" s="116">
        <v>14</v>
      </c>
      <c r="G29" s="116">
        <v>25</v>
      </c>
      <c r="H29" s="116">
        <v>143</v>
      </c>
      <c r="I29" s="137">
        <f>H29+G29+F29</f>
        <v>182</v>
      </c>
      <c r="J29" s="138">
        <f>E29+I29</f>
        <v>260</v>
      </c>
      <c r="K29" s="135">
        <f>E29/J29</f>
        <v>0.3</v>
      </c>
      <c r="L29" s="133">
        <f>(C29+F29+G29)/J29</f>
        <v>0.23846153846153847</v>
      </c>
    </row>
    <row r="30" spans="1:12" ht="12.75">
      <c r="A30" s="107" t="s">
        <v>92</v>
      </c>
      <c r="B30" s="115" t="s">
        <v>25</v>
      </c>
      <c r="C30" s="116">
        <v>399</v>
      </c>
      <c r="D30" s="116">
        <v>709</v>
      </c>
      <c r="E30" s="117">
        <f>D30+C30</f>
        <v>1108</v>
      </c>
      <c r="F30" s="116">
        <v>22</v>
      </c>
      <c r="G30" s="116">
        <v>297</v>
      </c>
      <c r="H30" s="116">
        <v>2270</v>
      </c>
      <c r="I30" s="137">
        <f>H30+G30+F30</f>
        <v>2589</v>
      </c>
      <c r="J30" s="138">
        <f>E30+I30</f>
        <v>3697</v>
      </c>
      <c r="K30" s="135">
        <f>E30/J30</f>
        <v>0.299702461455234</v>
      </c>
      <c r="L30" s="133">
        <f>(C30+F30+G30)/J30</f>
        <v>0.19421152285637003</v>
      </c>
    </row>
    <row r="31" spans="1:12" ht="12.75">
      <c r="A31" s="107" t="s">
        <v>99</v>
      </c>
      <c r="B31" s="115" t="s">
        <v>44</v>
      </c>
      <c r="C31" s="116">
        <v>0</v>
      </c>
      <c r="D31" s="116">
        <v>14</v>
      </c>
      <c r="E31" s="117">
        <f>D31+C31</f>
        <v>14</v>
      </c>
      <c r="F31" s="116">
        <v>6</v>
      </c>
      <c r="G31" s="116">
        <v>3</v>
      </c>
      <c r="H31" s="116">
        <v>24</v>
      </c>
      <c r="I31" s="137">
        <f>H31+G31+F31</f>
        <v>33</v>
      </c>
      <c r="J31" s="138">
        <f>E31+I31</f>
        <v>47</v>
      </c>
      <c r="K31" s="135">
        <f>E31/J31</f>
        <v>0.2978723404255319</v>
      </c>
      <c r="L31" s="133">
        <f>(C31+F31+G31)/J31</f>
        <v>0.19148936170212766</v>
      </c>
    </row>
    <row r="32" spans="1:12" ht="12.75">
      <c r="A32" s="107" t="s">
        <v>115</v>
      </c>
      <c r="B32" s="115" t="s">
        <v>18</v>
      </c>
      <c r="C32" s="116">
        <v>396</v>
      </c>
      <c r="D32" s="116">
        <v>559</v>
      </c>
      <c r="E32" s="117">
        <f>D32+C32</f>
        <v>955</v>
      </c>
      <c r="F32" s="116">
        <v>80</v>
      </c>
      <c r="G32" s="116">
        <v>277</v>
      </c>
      <c r="H32" s="116">
        <v>1900</v>
      </c>
      <c r="I32" s="137">
        <f>H32+G32+F32</f>
        <v>2257</v>
      </c>
      <c r="J32" s="138">
        <f>E32+I32</f>
        <v>3212</v>
      </c>
      <c r="K32" s="135">
        <f>E32/J32</f>
        <v>0.2973225404732254</v>
      </c>
      <c r="L32" s="133">
        <f>(C32+F32+G32)/J32</f>
        <v>0.23443337484433374</v>
      </c>
    </row>
    <row r="33" spans="1:12" ht="12.75">
      <c r="A33" s="107" t="s">
        <v>102</v>
      </c>
      <c r="B33" s="115" t="s">
        <v>23</v>
      </c>
      <c r="C33" s="116">
        <v>82</v>
      </c>
      <c r="D33" s="116">
        <v>213</v>
      </c>
      <c r="E33" s="117">
        <f>D33+C33</f>
        <v>295</v>
      </c>
      <c r="F33" s="116">
        <v>4</v>
      </c>
      <c r="G33" s="116">
        <v>93</v>
      </c>
      <c r="H33" s="116">
        <v>606</v>
      </c>
      <c r="I33" s="137">
        <f>H33+G33+F33</f>
        <v>703</v>
      </c>
      <c r="J33" s="138">
        <f>E33+I33</f>
        <v>998</v>
      </c>
      <c r="K33" s="135">
        <f>E33/J33</f>
        <v>0.2955911823647295</v>
      </c>
      <c r="L33" s="133">
        <f>(C33+F33+G33)/J33</f>
        <v>0.17935871743486975</v>
      </c>
    </row>
    <row r="34" spans="1:12" ht="12.75">
      <c r="A34" s="107" t="s">
        <v>113</v>
      </c>
      <c r="B34" s="115" t="s">
        <v>41</v>
      </c>
      <c r="C34" s="116">
        <v>26</v>
      </c>
      <c r="D34" s="116">
        <v>90</v>
      </c>
      <c r="E34" s="117">
        <f>D34+C34</f>
        <v>116</v>
      </c>
      <c r="F34" s="116">
        <v>3</v>
      </c>
      <c r="G34" s="116">
        <v>25</v>
      </c>
      <c r="H34" s="116">
        <v>249</v>
      </c>
      <c r="I34" s="137">
        <f>H34+G34+F34</f>
        <v>277</v>
      </c>
      <c r="J34" s="138">
        <f>E34+I34</f>
        <v>393</v>
      </c>
      <c r="K34" s="135">
        <f>E34/J34</f>
        <v>0.2951653944020356</v>
      </c>
      <c r="L34" s="133">
        <f>(C34+F34+G34)/J34</f>
        <v>0.13740458015267176</v>
      </c>
    </row>
    <row r="35" spans="1:12" ht="12.75">
      <c r="A35" s="107" t="s">
        <v>106</v>
      </c>
      <c r="B35" s="115" t="s">
        <v>0</v>
      </c>
      <c r="C35" s="116">
        <v>181</v>
      </c>
      <c r="D35" s="116">
        <v>312</v>
      </c>
      <c r="E35" s="117">
        <f>D35+C35</f>
        <v>493</v>
      </c>
      <c r="F35" s="116">
        <v>48</v>
      </c>
      <c r="G35" s="116">
        <v>165</v>
      </c>
      <c r="H35" s="116">
        <v>969</v>
      </c>
      <c r="I35" s="137">
        <f>H35+G35+F35</f>
        <v>1182</v>
      </c>
      <c r="J35" s="138">
        <f>E35+I35</f>
        <v>1675</v>
      </c>
      <c r="K35" s="135">
        <f>E35/J35</f>
        <v>0.2943283582089552</v>
      </c>
      <c r="L35" s="133">
        <f>(C35+F35+G35)/J35</f>
        <v>0.23522388059701493</v>
      </c>
    </row>
    <row r="36" spans="1:12" ht="12.75">
      <c r="A36" s="107" t="s">
        <v>108</v>
      </c>
      <c r="B36" s="115" t="s">
        <v>4</v>
      </c>
      <c r="C36" s="116">
        <v>318</v>
      </c>
      <c r="D36" s="116">
        <v>737</v>
      </c>
      <c r="E36" s="117">
        <f>D36+C36</f>
        <v>1055</v>
      </c>
      <c r="F36" s="116">
        <v>12</v>
      </c>
      <c r="G36" s="116">
        <v>338</v>
      </c>
      <c r="H36" s="116">
        <v>2186</v>
      </c>
      <c r="I36" s="137">
        <f>H36+G36+F36</f>
        <v>2536</v>
      </c>
      <c r="J36" s="138">
        <f>E36+I36</f>
        <v>3591</v>
      </c>
      <c r="K36" s="135">
        <f>E36/J36</f>
        <v>0.2937900306321359</v>
      </c>
      <c r="L36" s="133">
        <f>(C36+F36+G36)/J36</f>
        <v>0.18602060707323864</v>
      </c>
    </row>
    <row r="37" spans="1:12" ht="12.75">
      <c r="A37" s="107" t="s">
        <v>112</v>
      </c>
      <c r="B37" s="115" t="s">
        <v>61</v>
      </c>
      <c r="C37" s="116">
        <v>13</v>
      </c>
      <c r="D37" s="116">
        <v>21</v>
      </c>
      <c r="E37" s="117">
        <f>D37+C37</f>
        <v>34</v>
      </c>
      <c r="F37" s="116">
        <v>2</v>
      </c>
      <c r="G37" s="116">
        <v>22</v>
      </c>
      <c r="H37" s="116">
        <v>58</v>
      </c>
      <c r="I37" s="137">
        <f>H37+G37+F37</f>
        <v>82</v>
      </c>
      <c r="J37" s="138">
        <f>E37+I37</f>
        <v>116</v>
      </c>
      <c r="K37" s="135">
        <f>E37/J37</f>
        <v>0.29310344827586204</v>
      </c>
      <c r="L37" s="133">
        <f>(C37+F37+G37)/J37</f>
        <v>0.31896551724137934</v>
      </c>
    </row>
    <row r="38" spans="1:12" ht="12.75">
      <c r="A38" s="107" t="s">
        <v>92</v>
      </c>
      <c r="B38" s="115" t="s">
        <v>10</v>
      </c>
      <c r="C38" s="116">
        <v>82</v>
      </c>
      <c r="D38" s="116">
        <v>191</v>
      </c>
      <c r="E38" s="117">
        <f>D38+C38</f>
        <v>273</v>
      </c>
      <c r="F38" s="116">
        <v>2</v>
      </c>
      <c r="G38" s="116">
        <v>154</v>
      </c>
      <c r="H38" s="116">
        <v>509</v>
      </c>
      <c r="I38" s="137">
        <f>H38+G38+F38</f>
        <v>665</v>
      </c>
      <c r="J38" s="138">
        <f>E38+I38</f>
        <v>938</v>
      </c>
      <c r="K38" s="135">
        <f>E38/J38</f>
        <v>0.291044776119403</v>
      </c>
      <c r="L38" s="133">
        <f>(C38+F38+G38)/J38</f>
        <v>0.2537313432835821</v>
      </c>
    </row>
    <row r="39" spans="1:12" ht="12.75">
      <c r="A39" s="107" t="s">
        <v>113</v>
      </c>
      <c r="B39" s="115" t="s">
        <v>62</v>
      </c>
      <c r="C39" s="116">
        <v>29</v>
      </c>
      <c r="D39" s="116">
        <v>68</v>
      </c>
      <c r="E39" s="117">
        <f>D39+C39</f>
        <v>97</v>
      </c>
      <c r="F39" s="116">
        <v>37</v>
      </c>
      <c r="G39" s="116">
        <v>26</v>
      </c>
      <c r="H39" s="116">
        <v>176</v>
      </c>
      <c r="I39" s="137">
        <f>H39+G39+F39</f>
        <v>239</v>
      </c>
      <c r="J39" s="138">
        <f>E39+I39</f>
        <v>336</v>
      </c>
      <c r="K39" s="135">
        <f>E39/J39</f>
        <v>0.28869047619047616</v>
      </c>
      <c r="L39" s="133">
        <f>(C39+F39+G39)/J39</f>
        <v>0.27380952380952384</v>
      </c>
    </row>
    <row r="40" spans="1:12" ht="12.75">
      <c r="A40" s="107" t="s">
        <v>96</v>
      </c>
      <c r="B40" s="115" t="s">
        <v>58</v>
      </c>
      <c r="C40" s="116">
        <v>4</v>
      </c>
      <c r="D40" s="116">
        <v>13</v>
      </c>
      <c r="E40" s="117">
        <f>D40+C40</f>
        <v>17</v>
      </c>
      <c r="F40" s="116">
        <v>1</v>
      </c>
      <c r="G40" s="116">
        <v>5</v>
      </c>
      <c r="H40" s="116">
        <v>36</v>
      </c>
      <c r="I40" s="137">
        <f>H40+G40+F40</f>
        <v>42</v>
      </c>
      <c r="J40" s="138">
        <f>E40+I40</f>
        <v>59</v>
      </c>
      <c r="K40" s="135">
        <f>E40/J40</f>
        <v>0.288135593220339</v>
      </c>
      <c r="L40" s="133">
        <f>(C40+F40+G40)/J40</f>
        <v>0.1694915254237288</v>
      </c>
    </row>
    <row r="41" spans="1:12" ht="12.75">
      <c r="A41" s="107" t="s">
        <v>92</v>
      </c>
      <c r="B41" s="115" t="s">
        <v>50</v>
      </c>
      <c r="C41" s="116">
        <v>15</v>
      </c>
      <c r="D41" s="116">
        <v>48</v>
      </c>
      <c r="E41" s="117">
        <f>D41+C41</f>
        <v>63</v>
      </c>
      <c r="F41" s="116">
        <v>8</v>
      </c>
      <c r="G41" s="116">
        <v>27</v>
      </c>
      <c r="H41" s="116">
        <v>123</v>
      </c>
      <c r="I41" s="137">
        <f>H41+G41+F41</f>
        <v>158</v>
      </c>
      <c r="J41" s="138">
        <f>E41+I41</f>
        <v>221</v>
      </c>
      <c r="K41" s="135">
        <f>E41/J41</f>
        <v>0.2850678733031674</v>
      </c>
      <c r="L41" s="133">
        <f>(C41+F41+G41)/J41</f>
        <v>0.22624434389140272</v>
      </c>
    </row>
    <row r="42" spans="1:12" ht="12.75">
      <c r="A42" s="107" t="s">
        <v>113</v>
      </c>
      <c r="B42" s="115" t="s">
        <v>11</v>
      </c>
      <c r="C42" s="116">
        <v>332</v>
      </c>
      <c r="D42" s="116">
        <v>358</v>
      </c>
      <c r="E42" s="117">
        <f>D42+C42</f>
        <v>690</v>
      </c>
      <c r="F42" s="116">
        <v>47</v>
      </c>
      <c r="G42" s="116">
        <v>232</v>
      </c>
      <c r="H42" s="116">
        <v>1461</v>
      </c>
      <c r="I42" s="137">
        <f>H42+G42+F42</f>
        <v>1740</v>
      </c>
      <c r="J42" s="138">
        <f>E42+I42</f>
        <v>2430</v>
      </c>
      <c r="K42" s="135">
        <f>E42/J42</f>
        <v>0.2839506172839506</v>
      </c>
      <c r="L42" s="133">
        <f>(C42+F42+G42)/J42</f>
        <v>0.251440329218107</v>
      </c>
    </row>
    <row r="43" spans="1:12" ht="12.75">
      <c r="A43" s="107" t="s">
        <v>107</v>
      </c>
      <c r="B43" s="115" t="s">
        <v>38</v>
      </c>
      <c r="C43" s="116">
        <v>50</v>
      </c>
      <c r="D43" s="116">
        <v>86</v>
      </c>
      <c r="E43" s="117">
        <f>D43+C43</f>
        <v>136</v>
      </c>
      <c r="F43" s="116">
        <v>17</v>
      </c>
      <c r="G43" s="116">
        <v>60</v>
      </c>
      <c r="H43" s="116">
        <v>269</v>
      </c>
      <c r="I43" s="137">
        <f>H43+G43+F43</f>
        <v>346</v>
      </c>
      <c r="J43" s="138">
        <f>E43+I43</f>
        <v>482</v>
      </c>
      <c r="K43" s="135">
        <f>E43/J43</f>
        <v>0.2821576763485477</v>
      </c>
      <c r="L43" s="133">
        <f>(C43+F43+G43)/J43</f>
        <v>0.26348547717842324</v>
      </c>
    </row>
    <row r="44" spans="1:12" ht="12.75">
      <c r="A44" s="107" t="s">
        <v>91</v>
      </c>
      <c r="B44" s="115" t="s">
        <v>56</v>
      </c>
      <c r="C44" s="116">
        <v>3</v>
      </c>
      <c r="D44" s="116">
        <v>18</v>
      </c>
      <c r="E44" s="117">
        <f>D44+C44</f>
        <v>21</v>
      </c>
      <c r="F44" s="116">
        <v>5</v>
      </c>
      <c r="G44" s="116">
        <v>6</v>
      </c>
      <c r="H44" s="116">
        <v>43</v>
      </c>
      <c r="I44" s="137">
        <f>H44+G44+F44</f>
        <v>54</v>
      </c>
      <c r="J44" s="138">
        <f>E44+I44</f>
        <v>75</v>
      </c>
      <c r="K44" s="135">
        <f>E44/J44</f>
        <v>0.28</v>
      </c>
      <c r="L44" s="133">
        <f>(C44+F44+G44)/J44</f>
        <v>0.18666666666666668</v>
      </c>
    </row>
    <row r="45" spans="1:12" ht="12.75">
      <c r="A45" s="107" t="s">
        <v>102</v>
      </c>
      <c r="B45" s="115" t="s">
        <v>15</v>
      </c>
      <c r="C45" s="116">
        <v>435</v>
      </c>
      <c r="D45" s="116">
        <v>623</v>
      </c>
      <c r="E45" s="117">
        <f>D45+C45</f>
        <v>1058</v>
      </c>
      <c r="F45" s="116">
        <v>17</v>
      </c>
      <c r="G45" s="116">
        <v>437</v>
      </c>
      <c r="H45" s="116">
        <v>2291</v>
      </c>
      <c r="I45" s="137">
        <f>H45+G45+F45</f>
        <v>2745</v>
      </c>
      <c r="J45" s="138">
        <f>E45+I45</f>
        <v>3803</v>
      </c>
      <c r="K45" s="135">
        <f>E45/J45</f>
        <v>0.27820141993163294</v>
      </c>
      <c r="L45" s="133">
        <f>(C45+F45+G45)/J45</f>
        <v>0.23376281882724165</v>
      </c>
    </row>
    <row r="46" spans="1:12" ht="12.75">
      <c r="A46" s="107" t="s">
        <v>104</v>
      </c>
      <c r="B46" s="115" t="s">
        <v>7</v>
      </c>
      <c r="C46" s="116">
        <v>107</v>
      </c>
      <c r="D46" s="116">
        <v>264</v>
      </c>
      <c r="E46" s="117">
        <f>D46+C46</f>
        <v>371</v>
      </c>
      <c r="F46" s="116">
        <v>69</v>
      </c>
      <c r="G46" s="116">
        <v>129</v>
      </c>
      <c r="H46" s="116">
        <v>767</v>
      </c>
      <c r="I46" s="137">
        <f>H46+G46+F46</f>
        <v>965</v>
      </c>
      <c r="J46" s="138">
        <f>E46+I46</f>
        <v>1336</v>
      </c>
      <c r="K46" s="135">
        <f>E46/J46</f>
        <v>0.2776946107784431</v>
      </c>
      <c r="L46" s="133">
        <f>(C46+F46+G46)/J46</f>
        <v>0.2282934131736527</v>
      </c>
    </row>
    <row r="47" spans="1:12" ht="12.75">
      <c r="A47" s="107" t="s">
        <v>91</v>
      </c>
      <c r="B47" s="115" t="s">
        <v>46</v>
      </c>
      <c r="C47" s="116">
        <v>8</v>
      </c>
      <c r="D47" s="116">
        <v>42</v>
      </c>
      <c r="E47" s="117">
        <f>D47+C47</f>
        <v>50</v>
      </c>
      <c r="F47" s="116">
        <v>13</v>
      </c>
      <c r="G47" s="116">
        <v>12</v>
      </c>
      <c r="H47" s="116">
        <v>106</v>
      </c>
      <c r="I47" s="137">
        <f>H47+G47+F47</f>
        <v>131</v>
      </c>
      <c r="J47" s="138">
        <f>E47+I47</f>
        <v>181</v>
      </c>
      <c r="K47" s="135">
        <f>E47/J47</f>
        <v>0.27624309392265195</v>
      </c>
      <c r="L47" s="133">
        <f>(C47+F47+G47)/J47</f>
        <v>0.18232044198895028</v>
      </c>
    </row>
    <row r="48" spans="1:12" ht="12.75">
      <c r="A48" s="107" t="s">
        <v>108</v>
      </c>
      <c r="B48" s="115" t="s">
        <v>8</v>
      </c>
      <c r="C48" s="116">
        <v>109</v>
      </c>
      <c r="D48" s="116">
        <v>464</v>
      </c>
      <c r="E48" s="117">
        <f>D48+C48</f>
        <v>573</v>
      </c>
      <c r="F48" s="116">
        <v>56</v>
      </c>
      <c r="G48" s="116">
        <v>127</v>
      </c>
      <c r="H48" s="116">
        <v>1351</v>
      </c>
      <c r="I48" s="137">
        <f>H48+G48+F48</f>
        <v>1534</v>
      </c>
      <c r="J48" s="138">
        <f>E48+I48</f>
        <v>2107</v>
      </c>
      <c r="K48" s="135">
        <f>E48/J48</f>
        <v>0.27195064072140485</v>
      </c>
      <c r="L48" s="133">
        <f>(C48+F48+G48)/J48</f>
        <v>0.13858566682486947</v>
      </c>
    </row>
    <row r="49" spans="1:12" ht="12.75">
      <c r="A49" s="107" t="s">
        <v>118</v>
      </c>
      <c r="B49" s="115" t="s">
        <v>57</v>
      </c>
      <c r="C49" s="116">
        <v>56</v>
      </c>
      <c r="D49" s="116">
        <v>105</v>
      </c>
      <c r="E49" s="117">
        <f>D49+C49</f>
        <v>161</v>
      </c>
      <c r="F49" s="116">
        <v>46</v>
      </c>
      <c r="G49" s="116">
        <v>96</v>
      </c>
      <c r="H49" s="116">
        <v>296</v>
      </c>
      <c r="I49" s="137">
        <f>H49+G49+F49</f>
        <v>438</v>
      </c>
      <c r="J49" s="138">
        <f>E49+I49</f>
        <v>599</v>
      </c>
      <c r="K49" s="135">
        <f>E49/J49</f>
        <v>0.2687813021702838</v>
      </c>
      <c r="L49" s="133">
        <f>(C49+F49+G49)/J49</f>
        <v>0.330550918196995</v>
      </c>
    </row>
    <row r="50" spans="1:12" ht="12.75">
      <c r="A50" s="107" t="s">
        <v>92</v>
      </c>
      <c r="B50" s="115" t="s">
        <v>3</v>
      </c>
      <c r="C50" s="116">
        <v>95</v>
      </c>
      <c r="D50" s="116">
        <v>216</v>
      </c>
      <c r="E50" s="117">
        <f>D50+C50</f>
        <v>311</v>
      </c>
      <c r="F50" s="116">
        <v>5</v>
      </c>
      <c r="G50" s="116">
        <v>92</v>
      </c>
      <c r="H50" s="116">
        <v>751</v>
      </c>
      <c r="I50" s="137">
        <f>H50+G50+F50</f>
        <v>848</v>
      </c>
      <c r="J50" s="138">
        <f>E50+I50</f>
        <v>1159</v>
      </c>
      <c r="K50" s="135">
        <f>E50/J50</f>
        <v>0.26833477135461603</v>
      </c>
      <c r="L50" s="133">
        <f>(C50+F50+G50)/J50</f>
        <v>0.16566005176876616</v>
      </c>
    </row>
    <row r="51" spans="1:12" ht="12.75">
      <c r="A51" s="107" t="s">
        <v>97</v>
      </c>
      <c r="B51" s="115" t="s">
        <v>27</v>
      </c>
      <c r="C51" s="116">
        <v>50</v>
      </c>
      <c r="D51" s="116">
        <v>101</v>
      </c>
      <c r="E51" s="117">
        <f>D51+C51</f>
        <v>151</v>
      </c>
      <c r="F51" s="116">
        <v>2</v>
      </c>
      <c r="G51" s="116">
        <v>65</v>
      </c>
      <c r="H51" s="116">
        <v>346</v>
      </c>
      <c r="I51" s="137">
        <f>H51+G51+F51</f>
        <v>413</v>
      </c>
      <c r="J51" s="138">
        <f>E51+I51</f>
        <v>564</v>
      </c>
      <c r="K51" s="135">
        <f>E51/J51</f>
        <v>0.26773049645390073</v>
      </c>
      <c r="L51" s="133">
        <f>(C51+F51+G51)/J51</f>
        <v>0.2074468085106383</v>
      </c>
    </row>
    <row r="52" spans="1:12" ht="12.75">
      <c r="A52" s="107" t="s">
        <v>114</v>
      </c>
      <c r="B52" s="115" t="s">
        <v>37</v>
      </c>
      <c r="C52" s="116">
        <v>33</v>
      </c>
      <c r="D52" s="116">
        <v>59</v>
      </c>
      <c r="E52" s="117">
        <f>D52+C52</f>
        <v>92</v>
      </c>
      <c r="F52" s="116">
        <v>2</v>
      </c>
      <c r="G52" s="116">
        <v>41</v>
      </c>
      <c r="H52" s="116">
        <v>210</v>
      </c>
      <c r="I52" s="137">
        <f>H52+G52+F52</f>
        <v>253</v>
      </c>
      <c r="J52" s="138">
        <f>E52+I52</f>
        <v>345</v>
      </c>
      <c r="K52" s="135">
        <f>E52/J52</f>
        <v>0.26666666666666666</v>
      </c>
      <c r="L52" s="133">
        <f>(C52+F52+G52)/J52</f>
        <v>0.22028985507246376</v>
      </c>
    </row>
    <row r="53" spans="1:12" ht="12.75">
      <c r="A53" s="107" t="s">
        <v>108</v>
      </c>
      <c r="B53" s="115" t="s">
        <v>53</v>
      </c>
      <c r="C53" s="116">
        <v>83</v>
      </c>
      <c r="D53" s="116">
        <v>192</v>
      </c>
      <c r="E53" s="117">
        <f>D53+C53</f>
        <v>275</v>
      </c>
      <c r="F53" s="116">
        <v>44</v>
      </c>
      <c r="G53" s="116">
        <v>66</v>
      </c>
      <c r="H53" s="116">
        <v>658</v>
      </c>
      <c r="I53" s="137">
        <f>H53+G53+F53</f>
        <v>768</v>
      </c>
      <c r="J53" s="138">
        <f>E53+I53</f>
        <v>1043</v>
      </c>
      <c r="K53" s="135">
        <f>E53/J53</f>
        <v>0.2636625119846596</v>
      </c>
      <c r="L53" s="133">
        <f>(C53+F53+G53)/J53</f>
        <v>0.1850431447746884</v>
      </c>
    </row>
    <row r="54" spans="1:12" ht="12.75">
      <c r="A54" s="107" t="s">
        <v>117</v>
      </c>
      <c r="B54" s="115" t="s">
        <v>47</v>
      </c>
      <c r="C54" s="116">
        <v>8</v>
      </c>
      <c r="D54" s="116">
        <v>15</v>
      </c>
      <c r="E54" s="117">
        <f>D54+C54</f>
        <v>23</v>
      </c>
      <c r="F54" s="116">
        <v>6</v>
      </c>
      <c r="G54" s="116">
        <v>7</v>
      </c>
      <c r="H54" s="116">
        <v>52</v>
      </c>
      <c r="I54" s="137">
        <f>H54+G54+F54</f>
        <v>65</v>
      </c>
      <c r="J54" s="138">
        <f>E54+I54</f>
        <v>88</v>
      </c>
      <c r="K54" s="135">
        <f>E54/J54</f>
        <v>0.26136363636363635</v>
      </c>
      <c r="L54" s="133">
        <f>(C54+F54+G54)/J54</f>
        <v>0.23863636363636365</v>
      </c>
    </row>
    <row r="55" spans="1:12" ht="12.75">
      <c r="A55" s="107" t="s">
        <v>100</v>
      </c>
      <c r="B55" s="115" t="s">
        <v>5</v>
      </c>
      <c r="C55" s="116">
        <v>68</v>
      </c>
      <c r="D55" s="116">
        <v>265</v>
      </c>
      <c r="E55" s="117">
        <f>D55+C55</f>
        <v>333</v>
      </c>
      <c r="F55" s="116">
        <v>62</v>
      </c>
      <c r="G55" s="116">
        <v>112</v>
      </c>
      <c r="H55" s="116">
        <v>774</v>
      </c>
      <c r="I55" s="137">
        <f>H55+G55+F55</f>
        <v>948</v>
      </c>
      <c r="J55" s="138">
        <f>E55+I55</f>
        <v>1281</v>
      </c>
      <c r="K55" s="135">
        <f>E55/J55</f>
        <v>0.25995316159250587</v>
      </c>
      <c r="L55" s="133">
        <f>(C55+F55+G55)/J55</f>
        <v>0.18891491022638562</v>
      </c>
    </row>
    <row r="56" spans="1:12" ht="12.75">
      <c r="A56" s="107" t="s">
        <v>105</v>
      </c>
      <c r="B56" s="115" t="s">
        <v>60</v>
      </c>
      <c r="C56" s="116">
        <v>7</v>
      </c>
      <c r="D56" s="116">
        <v>11</v>
      </c>
      <c r="E56" s="117">
        <f>D56+C56</f>
        <v>18</v>
      </c>
      <c r="F56" s="116">
        <v>4</v>
      </c>
      <c r="G56" s="116">
        <v>9</v>
      </c>
      <c r="H56" s="116">
        <v>39</v>
      </c>
      <c r="I56" s="137">
        <f>H56+G56+F56</f>
        <v>52</v>
      </c>
      <c r="J56" s="138">
        <f>E56+I56</f>
        <v>70</v>
      </c>
      <c r="K56" s="135">
        <f>E56/J56</f>
        <v>0.2571428571428571</v>
      </c>
      <c r="L56" s="133">
        <f>(C56+F56+G56)/J56</f>
        <v>0.2857142857142857</v>
      </c>
    </row>
    <row r="57" spans="1:12" ht="12.75">
      <c r="A57" s="107" t="s">
        <v>92</v>
      </c>
      <c r="B57" s="115" t="s">
        <v>45</v>
      </c>
      <c r="C57" s="116">
        <v>197</v>
      </c>
      <c r="D57" s="116">
        <v>280</v>
      </c>
      <c r="E57" s="117">
        <f>D57+C57</f>
        <v>477</v>
      </c>
      <c r="F57" s="116">
        <v>28</v>
      </c>
      <c r="G57" s="116">
        <v>293</v>
      </c>
      <c r="H57" s="116">
        <v>1079</v>
      </c>
      <c r="I57" s="137">
        <f>H57+G57+F57</f>
        <v>1400</v>
      </c>
      <c r="J57" s="138">
        <f>E57+I57</f>
        <v>1877</v>
      </c>
      <c r="K57" s="135">
        <f>E57/J57</f>
        <v>0.25412892914224827</v>
      </c>
      <c r="L57" s="133">
        <f>(C57+F57+G57)/J57</f>
        <v>0.27597229621736813</v>
      </c>
    </row>
    <row r="58" spans="1:12" ht="12.75">
      <c r="A58" s="107" t="s">
        <v>98</v>
      </c>
      <c r="B58" s="115" t="s">
        <v>17</v>
      </c>
      <c r="C58" s="116">
        <v>179</v>
      </c>
      <c r="D58" s="116">
        <v>329</v>
      </c>
      <c r="E58" s="117">
        <f>D58+C58</f>
        <v>508</v>
      </c>
      <c r="F58" s="116">
        <v>7</v>
      </c>
      <c r="G58" s="116">
        <v>292</v>
      </c>
      <c r="H58" s="116">
        <v>1204</v>
      </c>
      <c r="I58" s="137">
        <f>H58+G58+F58</f>
        <v>1503</v>
      </c>
      <c r="J58" s="138">
        <f>E58+I58</f>
        <v>2011</v>
      </c>
      <c r="K58" s="135">
        <f>E58/J58</f>
        <v>0.25261064147190454</v>
      </c>
      <c r="L58" s="133">
        <f>(C58+F58+G58)/J58</f>
        <v>0.23769269020387868</v>
      </c>
    </row>
    <row r="59" spans="1:16" ht="12.75">
      <c r="A59" s="107" t="s">
        <v>101</v>
      </c>
      <c r="B59" s="115" t="s">
        <v>51</v>
      </c>
      <c r="C59" s="116">
        <v>4</v>
      </c>
      <c r="D59" s="116">
        <v>10</v>
      </c>
      <c r="E59" s="117">
        <f>D59+C59</f>
        <v>14</v>
      </c>
      <c r="F59" s="116">
        <v>4</v>
      </c>
      <c r="G59" s="116">
        <v>5</v>
      </c>
      <c r="H59" s="116">
        <v>33</v>
      </c>
      <c r="I59" s="137">
        <f>H59+G59+F59</f>
        <v>42</v>
      </c>
      <c r="J59" s="138">
        <f>E59+I59</f>
        <v>56</v>
      </c>
      <c r="K59" s="135">
        <f>E59/J59</f>
        <v>0.25</v>
      </c>
      <c r="L59" s="133">
        <f>(C59+F59+G59)/J59</f>
        <v>0.23214285714285715</v>
      </c>
      <c r="P59" s="122" t="s">
        <v>136</v>
      </c>
    </row>
    <row r="60" spans="1:16" ht="12.75">
      <c r="A60" s="107" t="s">
        <v>109</v>
      </c>
      <c r="B60" s="115" t="s">
        <v>39</v>
      </c>
      <c r="C60" s="116">
        <v>38</v>
      </c>
      <c r="D60" s="116">
        <v>87</v>
      </c>
      <c r="E60" s="117">
        <f>D60+C60</f>
        <v>125</v>
      </c>
      <c r="F60" s="116">
        <v>25</v>
      </c>
      <c r="G60" s="116">
        <v>40</v>
      </c>
      <c r="H60" s="116">
        <v>345</v>
      </c>
      <c r="I60" s="137">
        <f>H60+G60+F60</f>
        <v>410</v>
      </c>
      <c r="J60" s="138">
        <f>E60+I60</f>
        <v>535</v>
      </c>
      <c r="K60" s="135">
        <f>E60/J60</f>
        <v>0.2336448598130841</v>
      </c>
      <c r="L60" s="133">
        <f>(C60+F60+G60)/J60</f>
        <v>0.1925233644859813</v>
      </c>
      <c r="P60" s="123"/>
    </row>
    <row r="61" spans="1:16" ht="12.75">
      <c r="A61" s="107" t="s">
        <v>113</v>
      </c>
      <c r="B61" s="115" t="s">
        <v>31</v>
      </c>
      <c r="C61" s="116">
        <v>107</v>
      </c>
      <c r="D61" s="116">
        <v>218</v>
      </c>
      <c r="E61" s="117">
        <f>D61+C61</f>
        <v>325</v>
      </c>
      <c r="F61" s="116">
        <v>40</v>
      </c>
      <c r="G61" s="116">
        <v>175</v>
      </c>
      <c r="H61" s="116">
        <v>893</v>
      </c>
      <c r="I61" s="137">
        <f>H61+G61+F61</f>
        <v>1108</v>
      </c>
      <c r="J61" s="138">
        <f>E61+I61</f>
        <v>1433</v>
      </c>
      <c r="K61" s="135">
        <f>E61/J61</f>
        <v>0.22679692951849267</v>
      </c>
      <c r="L61" s="133">
        <f>(C61+F61+G61)/J61</f>
        <v>0.22470341939986044</v>
      </c>
      <c r="P61" s="24" t="s">
        <v>137</v>
      </c>
    </row>
    <row r="62" spans="1:12" ht="12.75">
      <c r="A62" s="107" t="s">
        <v>106</v>
      </c>
      <c r="B62" s="115" t="s">
        <v>28</v>
      </c>
      <c r="C62" s="116">
        <v>38</v>
      </c>
      <c r="D62" s="116">
        <v>60</v>
      </c>
      <c r="E62" s="117">
        <f>D62+C62</f>
        <v>98</v>
      </c>
      <c r="F62" s="116">
        <v>9</v>
      </c>
      <c r="G62" s="116">
        <v>49</v>
      </c>
      <c r="H62" s="116">
        <v>279</v>
      </c>
      <c r="I62" s="137">
        <f>H62+G62+F62</f>
        <v>337</v>
      </c>
      <c r="J62" s="138">
        <f>E62+I62</f>
        <v>435</v>
      </c>
      <c r="K62" s="135">
        <f>E62/J62</f>
        <v>0.22528735632183908</v>
      </c>
      <c r="L62" s="133">
        <f>(C62+F62+G62)/J62</f>
        <v>0.2206896551724138</v>
      </c>
    </row>
    <row r="63" spans="1:12" ht="12.75">
      <c r="A63" s="107" t="s">
        <v>116</v>
      </c>
      <c r="B63" s="115" t="s">
        <v>42</v>
      </c>
      <c r="C63" s="116">
        <v>28</v>
      </c>
      <c r="D63" s="116">
        <v>25</v>
      </c>
      <c r="E63" s="117">
        <f>D63+C63</f>
        <v>53</v>
      </c>
      <c r="F63" s="117">
        <v>0</v>
      </c>
      <c r="G63" s="116">
        <v>47</v>
      </c>
      <c r="H63" s="116">
        <v>141</v>
      </c>
      <c r="I63" s="137">
        <f>H63+G63+F63</f>
        <v>188</v>
      </c>
      <c r="J63" s="138">
        <f>E63+I63</f>
        <v>241</v>
      </c>
      <c r="K63" s="135">
        <f>E63/J63</f>
        <v>0.21991701244813278</v>
      </c>
      <c r="L63" s="133">
        <f>(C63+F63+G63)/J63</f>
        <v>0.3112033195020747</v>
      </c>
    </row>
    <row r="64" spans="1:12" ht="12.75">
      <c r="A64" s="107" t="s">
        <v>107</v>
      </c>
      <c r="B64" s="115" t="s">
        <v>54</v>
      </c>
      <c r="C64" s="116">
        <v>6</v>
      </c>
      <c r="D64" s="116">
        <v>14</v>
      </c>
      <c r="E64" s="117">
        <f>D64+C64</f>
        <v>20</v>
      </c>
      <c r="F64" s="116">
        <v>3</v>
      </c>
      <c r="G64" s="116">
        <v>18</v>
      </c>
      <c r="H64" s="116">
        <v>53</v>
      </c>
      <c r="I64" s="137">
        <f>H64+G64+F64</f>
        <v>74</v>
      </c>
      <c r="J64" s="138">
        <f>E64+I64</f>
        <v>94</v>
      </c>
      <c r="K64" s="135">
        <f>E64/J64</f>
        <v>0.2127659574468085</v>
      </c>
      <c r="L64" s="133">
        <f>(C64+F64+G64)/J64</f>
        <v>0.2872340425531915</v>
      </c>
    </row>
    <row r="65" spans="1:12" ht="12.75">
      <c r="A65" s="107" t="s">
        <v>96</v>
      </c>
      <c r="B65" s="115" t="s">
        <v>49</v>
      </c>
      <c r="C65" s="116">
        <v>6</v>
      </c>
      <c r="D65" s="116">
        <v>35</v>
      </c>
      <c r="E65" s="117">
        <f>D65+C65</f>
        <v>41</v>
      </c>
      <c r="F65" s="116">
        <v>9</v>
      </c>
      <c r="G65" s="116">
        <v>4</v>
      </c>
      <c r="H65" s="116">
        <v>139</v>
      </c>
      <c r="I65" s="137">
        <f>H65+G65+F65</f>
        <v>152</v>
      </c>
      <c r="J65" s="138">
        <f>E65+I65</f>
        <v>193</v>
      </c>
      <c r="K65" s="135">
        <f>E65/J65</f>
        <v>0.21243523316062177</v>
      </c>
      <c r="L65" s="133">
        <f>(C65+F65+G65)/J65</f>
        <v>0.09844559585492228</v>
      </c>
    </row>
    <row r="66" spans="1:12" ht="12.75">
      <c r="A66" s="107" t="s">
        <v>106</v>
      </c>
      <c r="B66" s="115" t="s">
        <v>14</v>
      </c>
      <c r="C66" s="116">
        <v>74</v>
      </c>
      <c r="D66" s="116">
        <v>169</v>
      </c>
      <c r="E66" s="117">
        <f>D66+C66</f>
        <v>243</v>
      </c>
      <c r="F66" s="116">
        <v>4</v>
      </c>
      <c r="G66" s="116">
        <v>132</v>
      </c>
      <c r="H66" s="116">
        <v>831</v>
      </c>
      <c r="I66" s="137">
        <f>H66+G66+F66</f>
        <v>967</v>
      </c>
      <c r="J66" s="138">
        <f>E66+I66</f>
        <v>1210</v>
      </c>
      <c r="K66" s="135">
        <f>E66/J66</f>
        <v>0.20082644628099172</v>
      </c>
      <c r="L66" s="133">
        <f>(C66+F66+G66)/J66</f>
        <v>0.17355371900826447</v>
      </c>
    </row>
    <row r="67" spans="1:12" ht="12.75">
      <c r="A67" s="107" t="s">
        <v>109</v>
      </c>
      <c r="B67" s="115" t="s">
        <v>30</v>
      </c>
      <c r="C67" s="116">
        <v>31</v>
      </c>
      <c r="D67" s="116">
        <v>63</v>
      </c>
      <c r="E67" s="117">
        <f>D67+C67</f>
        <v>94</v>
      </c>
      <c r="F67" s="116">
        <v>45</v>
      </c>
      <c r="G67" s="116">
        <v>48</v>
      </c>
      <c r="H67" s="116">
        <v>317</v>
      </c>
      <c r="I67" s="137">
        <f>H67+G67+F67</f>
        <v>410</v>
      </c>
      <c r="J67" s="138">
        <f>E67+I67</f>
        <v>504</v>
      </c>
      <c r="K67" s="135">
        <f>E67/J67</f>
        <v>0.1865079365079365</v>
      </c>
      <c r="L67" s="133">
        <f>(C67+F67+G67)/J67</f>
        <v>0.24603174603174602</v>
      </c>
    </row>
    <row r="68" spans="1:12" ht="12.75">
      <c r="A68" s="107" t="s">
        <v>109</v>
      </c>
      <c r="B68" s="115" t="s">
        <v>24</v>
      </c>
      <c r="C68" s="117">
        <v>190</v>
      </c>
      <c r="D68" s="116">
        <v>306</v>
      </c>
      <c r="E68" s="117">
        <f>D68+C68</f>
        <v>496</v>
      </c>
      <c r="F68" s="116">
        <v>214</v>
      </c>
      <c r="G68" s="116">
        <v>316</v>
      </c>
      <c r="H68" s="116">
        <v>2084</v>
      </c>
      <c r="I68" s="137">
        <f>H68+G68+F68</f>
        <v>2614</v>
      </c>
      <c r="J68" s="138">
        <f>E68+I68</f>
        <v>3110</v>
      </c>
      <c r="K68" s="135">
        <f>E68/J68</f>
        <v>0.1594855305466238</v>
      </c>
      <c r="L68" s="133">
        <f>(C68+F68+G68)/J68</f>
        <v>0.2315112540192926</v>
      </c>
    </row>
    <row r="69" spans="1:12" ht="12.75">
      <c r="A69" s="107"/>
      <c r="B69" s="128" t="s">
        <v>74</v>
      </c>
      <c r="C69" s="129">
        <f>SUM(C6:C68)</f>
        <v>8465</v>
      </c>
      <c r="D69" s="129">
        <f aca="true" t="shared" si="0" ref="D69:J69">SUM(D6:D68)</f>
        <v>15028</v>
      </c>
      <c r="E69" s="129">
        <f t="shared" si="0"/>
        <v>23493</v>
      </c>
      <c r="F69" s="129">
        <f t="shared" si="0"/>
        <v>1635</v>
      </c>
      <c r="G69" s="129">
        <f t="shared" si="0"/>
        <v>7914</v>
      </c>
      <c r="H69" s="129">
        <f t="shared" si="0"/>
        <v>45382</v>
      </c>
      <c r="I69" s="139">
        <f t="shared" si="0"/>
        <v>54931</v>
      </c>
      <c r="J69" s="139">
        <f t="shared" si="0"/>
        <v>78424</v>
      </c>
      <c r="K69" s="136">
        <f>E69/J69</f>
        <v>0.2995639090074467</v>
      </c>
      <c r="L69" s="134">
        <f>(C69+F69+G69)/J69</f>
        <v>0.22970009180863002</v>
      </c>
    </row>
  </sheetData>
  <sheetProtection/>
  <mergeCells count="2">
    <mergeCell ref="A1:K1"/>
    <mergeCell ref="A3:L3"/>
  </mergeCells>
  <hyperlinks>
    <hyperlink ref="P61" r:id="rId1" display="http://www.doh.wa.gov/ehsphl/hospdata/CHARS/Default.ht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6">
      <selection activeCell="A32" sqref="A22:L32"/>
    </sheetView>
  </sheetViews>
  <sheetFormatPr defaultColWidth="9.140625" defaultRowHeight="12.75"/>
  <cols>
    <col min="1" max="1" width="13.57421875" style="2" customWidth="1"/>
    <col min="2" max="2" width="34.57421875" style="2" customWidth="1"/>
    <col min="3" max="4" width="11.140625" style="2" hidden="1" customWidth="1"/>
    <col min="5" max="5" width="10.7109375" style="2" hidden="1" customWidth="1"/>
    <col min="6" max="6" width="18.8515625" style="2" hidden="1" customWidth="1"/>
    <col min="7" max="8" width="12.7109375" style="2" hidden="1" customWidth="1"/>
    <col min="9" max="9" width="12.7109375" style="2" customWidth="1"/>
    <col min="10" max="10" width="11.140625" style="2" customWidth="1"/>
    <col min="11" max="11" width="10.421875" style="2" customWidth="1"/>
    <col min="12" max="12" width="12.421875" style="2" customWidth="1"/>
    <col min="13" max="16384" width="9.140625" style="2" customWidth="1"/>
  </cols>
  <sheetData>
    <row r="1" spans="1:11" ht="30" customHeight="1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79.5" customHeight="1">
      <c r="A3" s="98" t="s">
        <v>138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5" spans="1:12" s="1" customFormat="1" ht="65.25" customHeight="1">
      <c r="A5" s="109" t="s">
        <v>90</v>
      </c>
      <c r="B5" s="125" t="s">
        <v>63</v>
      </c>
      <c r="C5" s="126" t="s">
        <v>64</v>
      </c>
      <c r="D5" s="127" t="s">
        <v>65</v>
      </c>
      <c r="E5" s="127" t="s">
        <v>70</v>
      </c>
      <c r="F5" s="127" t="s">
        <v>66</v>
      </c>
      <c r="G5" s="127" t="s">
        <v>67</v>
      </c>
      <c r="H5" s="127" t="s">
        <v>68</v>
      </c>
      <c r="I5" s="127" t="s">
        <v>71</v>
      </c>
      <c r="J5" s="119" t="s">
        <v>69</v>
      </c>
      <c r="K5" s="120" t="s">
        <v>72</v>
      </c>
      <c r="L5" s="121" t="s">
        <v>73</v>
      </c>
    </row>
    <row r="6" spans="1:12" ht="12.75">
      <c r="A6" s="107" t="s">
        <v>118</v>
      </c>
      <c r="B6" s="115" t="s">
        <v>57</v>
      </c>
      <c r="C6" s="116">
        <v>56</v>
      </c>
      <c r="D6" s="116">
        <v>105</v>
      </c>
      <c r="E6" s="117">
        <f>D6+C6</f>
        <v>161</v>
      </c>
      <c r="F6" s="116">
        <v>46</v>
      </c>
      <c r="G6" s="116">
        <v>96</v>
      </c>
      <c r="H6" s="116">
        <v>296</v>
      </c>
      <c r="I6" s="137">
        <f>H6+G6+F6</f>
        <v>438</v>
      </c>
      <c r="J6" s="138">
        <f>E6+I6</f>
        <v>599</v>
      </c>
      <c r="K6" s="135">
        <f>E6/J6</f>
        <v>0.2687813021702838</v>
      </c>
      <c r="L6" s="133">
        <f>(C6+F6+G6)/J6</f>
        <v>0.330550918196995</v>
      </c>
    </row>
    <row r="7" spans="1:12" ht="12.75">
      <c r="A7" s="107" t="s">
        <v>113</v>
      </c>
      <c r="B7" s="115" t="s">
        <v>41</v>
      </c>
      <c r="C7" s="116">
        <v>26</v>
      </c>
      <c r="D7" s="116">
        <v>90</v>
      </c>
      <c r="E7" s="117">
        <f>D7+C7</f>
        <v>116</v>
      </c>
      <c r="F7" s="116">
        <v>3</v>
      </c>
      <c r="G7" s="116">
        <v>25</v>
      </c>
      <c r="H7" s="116">
        <v>249</v>
      </c>
      <c r="I7" s="137">
        <f>H7+G7+F7</f>
        <v>277</v>
      </c>
      <c r="J7" s="138">
        <f>E7+I7</f>
        <v>393</v>
      </c>
      <c r="K7" s="135">
        <f>E7/J7</f>
        <v>0.2951653944020356</v>
      </c>
      <c r="L7" s="133">
        <f>(C7+F7+G7)/J7</f>
        <v>0.13740458015267176</v>
      </c>
    </row>
    <row r="8" spans="1:12" ht="12.75">
      <c r="A8" s="107" t="s">
        <v>113</v>
      </c>
      <c r="B8" s="115" t="s">
        <v>62</v>
      </c>
      <c r="C8" s="116">
        <v>29</v>
      </c>
      <c r="D8" s="116">
        <v>68</v>
      </c>
      <c r="E8" s="117">
        <f>D8+C8</f>
        <v>97</v>
      </c>
      <c r="F8" s="116">
        <v>37</v>
      </c>
      <c r="G8" s="116">
        <v>26</v>
      </c>
      <c r="H8" s="116">
        <v>176</v>
      </c>
      <c r="I8" s="137">
        <f>H8+G8+F8</f>
        <v>239</v>
      </c>
      <c r="J8" s="138">
        <f>E8+I8</f>
        <v>336</v>
      </c>
      <c r="K8" s="135">
        <f>E8/J8</f>
        <v>0.28869047619047616</v>
      </c>
      <c r="L8" s="133">
        <f>(C8+F8+G8)/J8</f>
        <v>0.27380952380952384</v>
      </c>
    </row>
    <row r="9" spans="1:12" ht="12.75">
      <c r="A9" s="107" t="s">
        <v>113</v>
      </c>
      <c r="B9" s="115" t="s">
        <v>11</v>
      </c>
      <c r="C9" s="116">
        <v>332</v>
      </c>
      <c r="D9" s="116">
        <v>358</v>
      </c>
      <c r="E9" s="117">
        <f>D9+C9</f>
        <v>690</v>
      </c>
      <c r="F9" s="116">
        <v>47</v>
      </c>
      <c r="G9" s="116">
        <v>232</v>
      </c>
      <c r="H9" s="116">
        <v>1461</v>
      </c>
      <c r="I9" s="137">
        <f>H9+G9+F9</f>
        <v>1740</v>
      </c>
      <c r="J9" s="138">
        <f>E9+I9</f>
        <v>2430</v>
      </c>
      <c r="K9" s="135">
        <f>E9/J9</f>
        <v>0.2839506172839506</v>
      </c>
      <c r="L9" s="133">
        <f>(C9+F9+G9)/J9</f>
        <v>0.251440329218107</v>
      </c>
    </row>
    <row r="10" spans="1:12" ht="12.75">
      <c r="A10" s="107" t="s">
        <v>113</v>
      </c>
      <c r="B10" s="115" t="s">
        <v>31</v>
      </c>
      <c r="C10" s="116">
        <v>107</v>
      </c>
      <c r="D10" s="116">
        <v>218</v>
      </c>
      <c r="E10" s="117">
        <f>D10+C10</f>
        <v>325</v>
      </c>
      <c r="F10" s="116">
        <v>40</v>
      </c>
      <c r="G10" s="116">
        <v>175</v>
      </c>
      <c r="H10" s="116">
        <v>893</v>
      </c>
      <c r="I10" s="137">
        <f>H10+G10+F10</f>
        <v>1108</v>
      </c>
      <c r="J10" s="138">
        <f>E10+I10</f>
        <v>1433</v>
      </c>
      <c r="K10" s="135">
        <f>E10/J10</f>
        <v>0.22679692951849267</v>
      </c>
      <c r="L10" s="133">
        <f>(C10+F10+G10)/J10</f>
        <v>0.22470341939986044</v>
      </c>
    </row>
    <row r="11" spans="1:12" ht="12.75">
      <c r="A11" s="107" t="s">
        <v>104</v>
      </c>
      <c r="B11" s="115" t="s">
        <v>48</v>
      </c>
      <c r="C11" s="116">
        <v>13</v>
      </c>
      <c r="D11" s="116">
        <v>24</v>
      </c>
      <c r="E11" s="117">
        <f>D11+C11</f>
        <v>37</v>
      </c>
      <c r="F11" s="116">
        <v>8</v>
      </c>
      <c r="G11" s="116">
        <v>15</v>
      </c>
      <c r="H11" s="116">
        <v>54</v>
      </c>
      <c r="I11" s="137">
        <f>H11+G11+F11</f>
        <v>77</v>
      </c>
      <c r="J11" s="138">
        <f>E11+I11</f>
        <v>114</v>
      </c>
      <c r="K11" s="135">
        <f>E11/J11</f>
        <v>0.32456140350877194</v>
      </c>
      <c r="L11" s="133">
        <f>(C11+F11+G11)/J11</f>
        <v>0.3157894736842105</v>
      </c>
    </row>
    <row r="12" spans="1:12" ht="12.75">
      <c r="A12" s="107" t="s">
        <v>104</v>
      </c>
      <c r="B12" s="115" t="s">
        <v>7</v>
      </c>
      <c r="C12" s="116">
        <v>107</v>
      </c>
      <c r="D12" s="116">
        <v>264</v>
      </c>
      <c r="E12" s="117">
        <f>D12+C12</f>
        <v>371</v>
      </c>
      <c r="F12" s="116">
        <v>69</v>
      </c>
      <c r="G12" s="116">
        <v>129</v>
      </c>
      <c r="H12" s="116">
        <v>767</v>
      </c>
      <c r="I12" s="137">
        <f>H12+G12+F12</f>
        <v>965</v>
      </c>
      <c r="J12" s="138">
        <f>E12+I12</f>
        <v>1336</v>
      </c>
      <c r="K12" s="135">
        <f>E12/J12</f>
        <v>0.2776946107784431</v>
      </c>
      <c r="L12" s="133">
        <f>(C12+F12+G12)/J12</f>
        <v>0.2282934131736527</v>
      </c>
    </row>
    <row r="13" spans="1:12" ht="12.75">
      <c r="A13" s="107" t="s">
        <v>107</v>
      </c>
      <c r="B13" s="115" t="s">
        <v>38</v>
      </c>
      <c r="C13" s="116">
        <v>50</v>
      </c>
      <c r="D13" s="116">
        <v>86</v>
      </c>
      <c r="E13" s="117">
        <f>D13+C13</f>
        <v>136</v>
      </c>
      <c r="F13" s="116">
        <v>17</v>
      </c>
      <c r="G13" s="116">
        <v>60</v>
      </c>
      <c r="H13" s="116">
        <v>269</v>
      </c>
      <c r="I13" s="137">
        <f>H13+G13+F13</f>
        <v>346</v>
      </c>
      <c r="J13" s="138">
        <f>E13+I13</f>
        <v>482</v>
      </c>
      <c r="K13" s="135">
        <f>E13/J13</f>
        <v>0.2821576763485477</v>
      </c>
      <c r="L13" s="133">
        <f>(C13+F13+G13)/J13</f>
        <v>0.26348547717842324</v>
      </c>
    </row>
    <row r="14" spans="1:12" ht="12.75">
      <c r="A14" s="107" t="s">
        <v>107</v>
      </c>
      <c r="B14" s="115" t="s">
        <v>54</v>
      </c>
      <c r="C14" s="116">
        <v>6</v>
      </c>
      <c r="D14" s="116">
        <v>14</v>
      </c>
      <c r="E14" s="117">
        <f>D14+C14</f>
        <v>20</v>
      </c>
      <c r="F14" s="116">
        <v>3</v>
      </c>
      <c r="G14" s="116">
        <v>18</v>
      </c>
      <c r="H14" s="116">
        <v>53</v>
      </c>
      <c r="I14" s="137">
        <f>H14+G14+F14</f>
        <v>74</v>
      </c>
      <c r="J14" s="138">
        <f>E14+I14</f>
        <v>94</v>
      </c>
      <c r="K14" s="135">
        <f>E14/J14</f>
        <v>0.2127659574468085</v>
      </c>
      <c r="L14" s="133">
        <f>(C14+F14+G14)/J14</f>
        <v>0.2872340425531915</v>
      </c>
    </row>
    <row r="15" spans="1:12" ht="12.75">
      <c r="A15" s="107" t="s">
        <v>115</v>
      </c>
      <c r="B15" s="115" t="s">
        <v>26</v>
      </c>
      <c r="C15" s="116">
        <v>299</v>
      </c>
      <c r="D15" s="116">
        <v>357</v>
      </c>
      <c r="E15" s="117">
        <f>D15+C15</f>
        <v>656</v>
      </c>
      <c r="F15" s="116">
        <v>57</v>
      </c>
      <c r="G15" s="116">
        <v>204</v>
      </c>
      <c r="H15" s="116">
        <v>1154</v>
      </c>
      <c r="I15" s="137">
        <f>H15+G15+F15</f>
        <v>1415</v>
      </c>
      <c r="J15" s="138">
        <f>E15+I15</f>
        <v>2071</v>
      </c>
      <c r="K15" s="135">
        <f>E15/J15</f>
        <v>0.31675519072911634</v>
      </c>
      <c r="L15" s="133">
        <f>(C15+F15+G15)/J15</f>
        <v>0.27040077257363593</v>
      </c>
    </row>
    <row r="16" spans="1:12" ht="12.75">
      <c r="A16" s="107" t="s">
        <v>115</v>
      </c>
      <c r="B16" s="115" t="s">
        <v>18</v>
      </c>
      <c r="C16" s="116">
        <v>396</v>
      </c>
      <c r="D16" s="116">
        <v>559</v>
      </c>
      <c r="E16" s="117">
        <f>D16+C16</f>
        <v>955</v>
      </c>
      <c r="F16" s="116">
        <v>80</v>
      </c>
      <c r="G16" s="116">
        <v>277</v>
      </c>
      <c r="H16" s="116">
        <v>1900</v>
      </c>
      <c r="I16" s="137">
        <f>H16+G16+F16</f>
        <v>2257</v>
      </c>
      <c r="J16" s="138">
        <f>E16+I16</f>
        <v>3212</v>
      </c>
      <c r="K16" s="135">
        <f>E16/J16</f>
        <v>0.2973225404732254</v>
      </c>
      <c r="L16" s="133">
        <f>(C16+F16+G16)/J16</f>
        <v>0.23443337484433374</v>
      </c>
    </row>
    <row r="17" spans="1:12" ht="12.75">
      <c r="A17" s="107" t="s">
        <v>93</v>
      </c>
      <c r="B17" s="115" t="s">
        <v>32</v>
      </c>
      <c r="C17" s="116">
        <v>110</v>
      </c>
      <c r="D17" s="116">
        <v>218</v>
      </c>
      <c r="E17" s="117">
        <f>D17+C17</f>
        <v>328</v>
      </c>
      <c r="F17" s="116">
        <v>66</v>
      </c>
      <c r="G17" s="116">
        <v>86</v>
      </c>
      <c r="H17" s="116">
        <v>607</v>
      </c>
      <c r="I17" s="137">
        <f>H17+G17+F17</f>
        <v>759</v>
      </c>
      <c r="J17" s="138">
        <f>E17+I17</f>
        <v>1087</v>
      </c>
      <c r="K17" s="135">
        <f>E17/J17</f>
        <v>0.3017479300827967</v>
      </c>
      <c r="L17" s="133">
        <f>(C17+F17+G17)/J17</f>
        <v>0.24103035878564857</v>
      </c>
    </row>
    <row r="18" spans="1:12" ht="12.75">
      <c r="A18" s="107" t="s">
        <v>105</v>
      </c>
      <c r="B18" s="115" t="s">
        <v>60</v>
      </c>
      <c r="C18" s="116">
        <v>7</v>
      </c>
      <c r="D18" s="116">
        <v>11</v>
      </c>
      <c r="E18" s="117">
        <f>D18+C18</f>
        <v>18</v>
      </c>
      <c r="F18" s="116">
        <v>4</v>
      </c>
      <c r="G18" s="116">
        <v>9</v>
      </c>
      <c r="H18" s="116">
        <v>39</v>
      </c>
      <c r="I18" s="137">
        <f>H18+G18+F18</f>
        <v>52</v>
      </c>
      <c r="J18" s="138">
        <f>E18+I18</f>
        <v>70</v>
      </c>
      <c r="K18" s="135">
        <f>E18/J18</f>
        <v>0.2571428571428571</v>
      </c>
      <c r="L18" s="133">
        <f>(C18+F18+G18)/J18</f>
        <v>0.2857142857142857</v>
      </c>
    </row>
    <row r="19" spans="1:12" ht="12.75">
      <c r="A19" s="107" t="s">
        <v>110</v>
      </c>
      <c r="B19" s="115" t="s">
        <v>1</v>
      </c>
      <c r="C19" s="116">
        <v>61</v>
      </c>
      <c r="D19" s="116">
        <v>153</v>
      </c>
      <c r="E19" s="117">
        <f>D19+C19</f>
        <v>214</v>
      </c>
      <c r="F19" s="116">
        <v>23</v>
      </c>
      <c r="G19" s="116">
        <v>71</v>
      </c>
      <c r="H19" s="116">
        <v>344</v>
      </c>
      <c r="I19" s="137">
        <f>H19+G19+F19</f>
        <v>438</v>
      </c>
      <c r="J19" s="138">
        <f>E19+I19</f>
        <v>652</v>
      </c>
      <c r="K19" s="135">
        <f>E19/J19</f>
        <v>0.3282208588957055</v>
      </c>
      <c r="L19" s="133">
        <f>(C19+F19+G19)/J19</f>
        <v>0.23773006134969324</v>
      </c>
    </row>
    <row r="20" spans="1:12" ht="12.75">
      <c r="A20" s="107" t="s">
        <v>103</v>
      </c>
      <c r="B20" s="115" t="s">
        <v>43</v>
      </c>
      <c r="C20" s="116">
        <v>14</v>
      </c>
      <c r="D20" s="116">
        <v>46</v>
      </c>
      <c r="E20" s="117">
        <f>D20+C20</f>
        <v>60</v>
      </c>
      <c r="F20" s="116">
        <v>15</v>
      </c>
      <c r="G20" s="116">
        <v>11</v>
      </c>
      <c r="H20" s="116">
        <v>104</v>
      </c>
      <c r="I20" s="137">
        <f>H20+G20+F20</f>
        <v>130</v>
      </c>
      <c r="J20" s="138">
        <f>E20+I20</f>
        <v>190</v>
      </c>
      <c r="K20" s="135">
        <f>E20/J20</f>
        <v>0.3157894736842105</v>
      </c>
      <c r="L20" s="133">
        <f>(C20+F20+G20)/J20</f>
        <v>0.21052631578947367</v>
      </c>
    </row>
    <row r="21" spans="1:12" ht="12.75">
      <c r="A21" s="107" t="s">
        <v>112</v>
      </c>
      <c r="B21" s="115" t="s">
        <v>61</v>
      </c>
      <c r="C21" s="116">
        <v>13</v>
      </c>
      <c r="D21" s="116">
        <v>21</v>
      </c>
      <c r="E21" s="117">
        <f>D21+C21</f>
        <v>34</v>
      </c>
      <c r="F21" s="116">
        <v>2</v>
      </c>
      <c r="G21" s="116">
        <v>22</v>
      </c>
      <c r="H21" s="116">
        <v>58</v>
      </c>
      <c r="I21" s="137">
        <f>H21+G21+F21</f>
        <v>82</v>
      </c>
      <c r="J21" s="138">
        <f>E21+I21</f>
        <v>116</v>
      </c>
      <c r="K21" s="135">
        <f>E21/J21</f>
        <v>0.29310344827586204</v>
      </c>
      <c r="L21" s="133">
        <f>(C21+F21+G21)/J21</f>
        <v>0.31896551724137934</v>
      </c>
    </row>
    <row r="22" spans="1:12" ht="12.75">
      <c r="A22" s="107" t="s">
        <v>92</v>
      </c>
      <c r="B22" s="115" t="s">
        <v>12</v>
      </c>
      <c r="C22" s="116">
        <v>440</v>
      </c>
      <c r="D22" s="116">
        <v>1123</v>
      </c>
      <c r="E22" s="117">
        <f>D22+C22</f>
        <v>1563</v>
      </c>
      <c r="F22" s="116">
        <v>17</v>
      </c>
      <c r="G22" s="116">
        <v>194</v>
      </c>
      <c r="H22" s="116">
        <v>2307</v>
      </c>
      <c r="I22" s="137">
        <f>H22+G22+F22</f>
        <v>2518</v>
      </c>
      <c r="J22" s="138">
        <f>E22+I22</f>
        <v>4081</v>
      </c>
      <c r="K22" s="135">
        <f>E22/J22</f>
        <v>0.3829943641264396</v>
      </c>
      <c r="L22" s="133">
        <f>(C22+F22+G22)/J22</f>
        <v>0.1595197255574614</v>
      </c>
    </row>
    <row r="23" spans="1:12" ht="12.75">
      <c r="A23" s="107" t="s">
        <v>92</v>
      </c>
      <c r="B23" s="115" t="s">
        <v>21</v>
      </c>
      <c r="C23" s="116">
        <v>505</v>
      </c>
      <c r="D23" s="116">
        <v>280</v>
      </c>
      <c r="E23" s="117">
        <f>D23+C23</f>
        <v>785</v>
      </c>
      <c r="F23" s="116">
        <v>40</v>
      </c>
      <c r="G23" s="116">
        <v>418</v>
      </c>
      <c r="H23" s="116">
        <v>833</v>
      </c>
      <c r="I23" s="137">
        <f>H23+G23+F23</f>
        <v>1291</v>
      </c>
      <c r="J23" s="138">
        <f>E23+I23</f>
        <v>2076</v>
      </c>
      <c r="K23" s="135">
        <f>E23/J23</f>
        <v>0.378131021194605</v>
      </c>
      <c r="L23" s="133">
        <f>(C23+F23+G23)/J23</f>
        <v>0.4638728323699422</v>
      </c>
    </row>
    <row r="24" spans="1:12" ht="12.75">
      <c r="A24" s="107" t="s">
        <v>92</v>
      </c>
      <c r="B24" s="115" t="s">
        <v>22</v>
      </c>
      <c r="C24" s="116">
        <v>414</v>
      </c>
      <c r="D24" s="116">
        <v>810</v>
      </c>
      <c r="E24" s="117">
        <f>D24+C24</f>
        <v>1224</v>
      </c>
      <c r="F24" s="116">
        <v>25</v>
      </c>
      <c r="G24" s="116">
        <v>309</v>
      </c>
      <c r="H24" s="116">
        <v>2059</v>
      </c>
      <c r="I24" s="137">
        <f>H24+G24+F24</f>
        <v>2393</v>
      </c>
      <c r="J24" s="138">
        <f>E24+I24</f>
        <v>3617</v>
      </c>
      <c r="K24" s="135">
        <f>E24/J24</f>
        <v>0.3384019905999447</v>
      </c>
      <c r="L24" s="133">
        <f>(C24+F24+G24)/J24</f>
        <v>0.206801216477744</v>
      </c>
    </row>
    <row r="25" spans="1:12" ht="12.75">
      <c r="A25" s="107" t="s">
        <v>92</v>
      </c>
      <c r="B25" s="115" t="s">
        <v>19</v>
      </c>
      <c r="C25" s="116">
        <v>1138</v>
      </c>
      <c r="D25" s="116">
        <v>1223</v>
      </c>
      <c r="E25" s="117">
        <f>D25+C25</f>
        <v>2361</v>
      </c>
      <c r="F25" s="116">
        <v>156</v>
      </c>
      <c r="G25" s="116">
        <v>887</v>
      </c>
      <c r="H25" s="116">
        <v>3610</v>
      </c>
      <c r="I25" s="137">
        <f>H25+G25+F25</f>
        <v>4653</v>
      </c>
      <c r="J25" s="138">
        <f>E25+I25</f>
        <v>7014</v>
      </c>
      <c r="K25" s="135">
        <f>E25/J25</f>
        <v>0.3366124893071001</v>
      </c>
      <c r="L25" s="133">
        <f>(C25+F25+G25)/J25</f>
        <v>0.3109495295124038</v>
      </c>
    </row>
    <row r="26" spans="1:12" ht="12.75">
      <c r="A26" s="107" t="s">
        <v>92</v>
      </c>
      <c r="B26" s="115" t="s">
        <v>6</v>
      </c>
      <c r="C26" s="116">
        <v>92</v>
      </c>
      <c r="D26" s="116">
        <v>213</v>
      </c>
      <c r="E26" s="117">
        <f>D26+C26</f>
        <v>305</v>
      </c>
      <c r="F26" s="116">
        <v>9</v>
      </c>
      <c r="G26" s="116">
        <v>79</v>
      </c>
      <c r="H26" s="116">
        <v>515</v>
      </c>
      <c r="I26" s="137">
        <f>H26+G26+F26</f>
        <v>603</v>
      </c>
      <c r="J26" s="138">
        <f>E26+I26</f>
        <v>908</v>
      </c>
      <c r="K26" s="135">
        <f>E26/J26</f>
        <v>0.33590308370044053</v>
      </c>
      <c r="L26" s="133">
        <f>(C26+F26+G26)/J26</f>
        <v>0.19823788546255505</v>
      </c>
    </row>
    <row r="27" spans="1:12" ht="12.75">
      <c r="A27" s="107" t="s">
        <v>92</v>
      </c>
      <c r="B27" s="115" t="s">
        <v>2</v>
      </c>
      <c r="C27" s="116">
        <v>127</v>
      </c>
      <c r="D27" s="116">
        <v>233</v>
      </c>
      <c r="E27" s="117">
        <f>D27+C27</f>
        <v>360</v>
      </c>
      <c r="F27" s="116">
        <v>15</v>
      </c>
      <c r="G27" s="116">
        <v>103</v>
      </c>
      <c r="H27" s="116">
        <v>647</v>
      </c>
      <c r="I27" s="137">
        <f>H27+G27+F27</f>
        <v>765</v>
      </c>
      <c r="J27" s="138">
        <f>E27+I27</f>
        <v>1125</v>
      </c>
      <c r="K27" s="135">
        <f>E27/J27</f>
        <v>0.32</v>
      </c>
      <c r="L27" s="133">
        <f>(C27+F27+G27)/J27</f>
        <v>0.21777777777777776</v>
      </c>
    </row>
    <row r="28" spans="1:12" ht="12.75">
      <c r="A28" s="107" t="s">
        <v>92</v>
      </c>
      <c r="B28" s="115" t="s">
        <v>25</v>
      </c>
      <c r="C28" s="116">
        <v>399</v>
      </c>
      <c r="D28" s="116">
        <v>709</v>
      </c>
      <c r="E28" s="117">
        <f>D28+C28</f>
        <v>1108</v>
      </c>
      <c r="F28" s="116">
        <v>22</v>
      </c>
      <c r="G28" s="116">
        <v>297</v>
      </c>
      <c r="H28" s="116">
        <v>2270</v>
      </c>
      <c r="I28" s="137">
        <f>H28+G28+F28</f>
        <v>2589</v>
      </c>
      <c r="J28" s="138">
        <f>E28+I28</f>
        <v>3697</v>
      </c>
      <c r="K28" s="135">
        <f>E28/J28</f>
        <v>0.299702461455234</v>
      </c>
      <c r="L28" s="133">
        <f>(C28+F28+G28)/J28</f>
        <v>0.19421152285637003</v>
      </c>
    </row>
    <row r="29" spans="1:12" ht="12.75">
      <c r="A29" s="107" t="s">
        <v>92</v>
      </c>
      <c r="B29" s="115" t="s">
        <v>10</v>
      </c>
      <c r="C29" s="116">
        <v>82</v>
      </c>
      <c r="D29" s="116">
        <v>191</v>
      </c>
      <c r="E29" s="117">
        <f>D29+C29</f>
        <v>273</v>
      </c>
      <c r="F29" s="116">
        <v>2</v>
      </c>
      <c r="G29" s="116">
        <v>154</v>
      </c>
      <c r="H29" s="116">
        <v>509</v>
      </c>
      <c r="I29" s="137">
        <f>H29+G29+F29</f>
        <v>665</v>
      </c>
      <c r="J29" s="138">
        <f>E29+I29</f>
        <v>938</v>
      </c>
      <c r="K29" s="135">
        <f>E29/J29</f>
        <v>0.291044776119403</v>
      </c>
      <c r="L29" s="133">
        <f>(C29+F29+G29)/J29</f>
        <v>0.2537313432835821</v>
      </c>
    </row>
    <row r="30" spans="1:12" ht="12.75">
      <c r="A30" s="107" t="s">
        <v>92</v>
      </c>
      <c r="B30" s="115" t="s">
        <v>50</v>
      </c>
      <c r="C30" s="116">
        <v>15</v>
      </c>
      <c r="D30" s="116">
        <v>48</v>
      </c>
      <c r="E30" s="117">
        <f>D30+C30</f>
        <v>63</v>
      </c>
      <c r="F30" s="116">
        <v>8</v>
      </c>
      <c r="G30" s="116">
        <v>27</v>
      </c>
      <c r="H30" s="116">
        <v>123</v>
      </c>
      <c r="I30" s="137">
        <f>H30+G30+F30</f>
        <v>158</v>
      </c>
      <c r="J30" s="138">
        <f>E30+I30</f>
        <v>221</v>
      </c>
      <c r="K30" s="135">
        <f>E30/J30</f>
        <v>0.2850678733031674</v>
      </c>
      <c r="L30" s="133">
        <f>(C30+F30+G30)/J30</f>
        <v>0.22624434389140272</v>
      </c>
    </row>
    <row r="31" spans="1:12" ht="12.75">
      <c r="A31" s="107" t="s">
        <v>92</v>
      </c>
      <c r="B31" s="115" t="s">
        <v>3</v>
      </c>
      <c r="C31" s="116">
        <v>95</v>
      </c>
      <c r="D31" s="116">
        <v>216</v>
      </c>
      <c r="E31" s="117">
        <f>D31+C31</f>
        <v>311</v>
      </c>
      <c r="F31" s="116">
        <v>5</v>
      </c>
      <c r="G31" s="116">
        <v>92</v>
      </c>
      <c r="H31" s="116">
        <v>751</v>
      </c>
      <c r="I31" s="137">
        <f>H31+G31+F31</f>
        <v>848</v>
      </c>
      <c r="J31" s="138">
        <f>E31+I31</f>
        <v>1159</v>
      </c>
      <c r="K31" s="135">
        <f>E31/J31</f>
        <v>0.26833477135461603</v>
      </c>
      <c r="L31" s="133">
        <f>(C31+F31+G31)/J31</f>
        <v>0.16566005176876616</v>
      </c>
    </row>
    <row r="32" spans="1:12" ht="12.75">
      <c r="A32" s="107" t="s">
        <v>92</v>
      </c>
      <c r="B32" s="115" t="s">
        <v>45</v>
      </c>
      <c r="C32" s="116">
        <v>197</v>
      </c>
      <c r="D32" s="116">
        <v>280</v>
      </c>
      <c r="E32" s="117">
        <f>D32+C32</f>
        <v>477</v>
      </c>
      <c r="F32" s="116">
        <v>28</v>
      </c>
      <c r="G32" s="116">
        <v>293</v>
      </c>
      <c r="H32" s="116">
        <v>1079</v>
      </c>
      <c r="I32" s="137">
        <f>H32+G32+F32</f>
        <v>1400</v>
      </c>
      <c r="J32" s="138">
        <f>E32+I32</f>
        <v>1877</v>
      </c>
      <c r="K32" s="135">
        <f>E32/J32</f>
        <v>0.25412892914224827</v>
      </c>
      <c r="L32" s="133">
        <f>(C32+F32+G32)/J32</f>
        <v>0.27597229621736813</v>
      </c>
    </row>
    <row r="33" spans="1:12" ht="12.75">
      <c r="A33" s="107" t="s">
        <v>111</v>
      </c>
      <c r="B33" s="115" t="s">
        <v>9</v>
      </c>
      <c r="C33" s="116">
        <v>146</v>
      </c>
      <c r="D33" s="116">
        <v>460</v>
      </c>
      <c r="E33" s="117">
        <f>D33+C33</f>
        <v>606</v>
      </c>
      <c r="F33" s="116">
        <v>13</v>
      </c>
      <c r="G33" s="116">
        <v>165</v>
      </c>
      <c r="H33" s="116">
        <v>1076</v>
      </c>
      <c r="I33" s="137">
        <f>H33+G33+F33</f>
        <v>1254</v>
      </c>
      <c r="J33" s="138">
        <f>E33+I33</f>
        <v>1860</v>
      </c>
      <c r="K33" s="135">
        <f>E33/J33</f>
        <v>0.3258064516129032</v>
      </c>
      <c r="L33" s="133">
        <f>(C33+F33+G33)/J33</f>
        <v>0.17419354838709677</v>
      </c>
    </row>
    <row r="34" spans="1:12" ht="12.75">
      <c r="A34" s="107" t="s">
        <v>114</v>
      </c>
      <c r="B34" s="115" t="s">
        <v>37</v>
      </c>
      <c r="C34" s="116">
        <v>33</v>
      </c>
      <c r="D34" s="116">
        <v>59</v>
      </c>
      <c r="E34" s="117">
        <f>D34+C34</f>
        <v>92</v>
      </c>
      <c r="F34" s="116">
        <v>2</v>
      </c>
      <c r="G34" s="116">
        <v>41</v>
      </c>
      <c r="H34" s="116">
        <v>210</v>
      </c>
      <c r="I34" s="137">
        <f>H34+G34+F34</f>
        <v>253</v>
      </c>
      <c r="J34" s="138">
        <f>E34+I34</f>
        <v>345</v>
      </c>
      <c r="K34" s="135">
        <f>E34/J34</f>
        <v>0.26666666666666666</v>
      </c>
      <c r="L34" s="133">
        <f>(C34+F34+G34)/J34</f>
        <v>0.22028985507246376</v>
      </c>
    </row>
    <row r="35" spans="1:12" ht="12.75">
      <c r="A35" s="107" t="s">
        <v>101</v>
      </c>
      <c r="B35" s="115" t="s">
        <v>51</v>
      </c>
      <c r="C35" s="116">
        <v>4</v>
      </c>
      <c r="D35" s="116">
        <v>10</v>
      </c>
      <c r="E35" s="117">
        <f>D35+C35</f>
        <v>14</v>
      </c>
      <c r="F35" s="116">
        <v>4</v>
      </c>
      <c r="G35" s="116">
        <v>5</v>
      </c>
      <c r="H35" s="116">
        <v>33</v>
      </c>
      <c r="I35" s="137">
        <f>H35+G35+F35</f>
        <v>42</v>
      </c>
      <c r="J35" s="138">
        <f>E35+I35</f>
        <v>56</v>
      </c>
      <c r="K35" s="135">
        <f>E35/J35</f>
        <v>0.25</v>
      </c>
      <c r="L35" s="133">
        <f>(C35+F35+G35)/J35</f>
        <v>0.23214285714285715</v>
      </c>
    </row>
    <row r="36" spans="1:12" ht="12.75">
      <c r="A36" s="107" t="s">
        <v>95</v>
      </c>
      <c r="B36" s="115" t="s">
        <v>34</v>
      </c>
      <c r="C36" s="116">
        <v>65</v>
      </c>
      <c r="D36" s="116">
        <v>186</v>
      </c>
      <c r="E36" s="117">
        <f>D36+C36</f>
        <v>251</v>
      </c>
      <c r="F36" s="116">
        <v>2</v>
      </c>
      <c r="G36" s="116">
        <v>49</v>
      </c>
      <c r="H36" s="116">
        <v>360</v>
      </c>
      <c r="I36" s="137">
        <f>H36+G36+F36</f>
        <v>411</v>
      </c>
      <c r="J36" s="138">
        <f>E36+I36</f>
        <v>662</v>
      </c>
      <c r="K36" s="135">
        <f>E36/J36</f>
        <v>0.37915407854984895</v>
      </c>
      <c r="L36" s="133">
        <f>(C36+F36+G36)/J36</f>
        <v>0.17522658610271905</v>
      </c>
    </row>
    <row r="37" spans="1:12" ht="12.75">
      <c r="A37" s="107" t="s">
        <v>95</v>
      </c>
      <c r="B37" s="115" t="s">
        <v>52</v>
      </c>
      <c r="C37" s="116">
        <v>1</v>
      </c>
      <c r="D37" s="116">
        <v>4</v>
      </c>
      <c r="E37" s="117">
        <f>D37+C37</f>
        <v>5</v>
      </c>
      <c r="F37" s="116">
        <v>1</v>
      </c>
      <c r="G37" s="116">
        <v>3</v>
      </c>
      <c r="H37" s="116">
        <v>7</v>
      </c>
      <c r="I37" s="137">
        <f>H37+G37+F37</f>
        <v>11</v>
      </c>
      <c r="J37" s="138">
        <f>E37+I37</f>
        <v>16</v>
      </c>
      <c r="K37" s="135">
        <f>E37/J37</f>
        <v>0.3125</v>
      </c>
      <c r="L37" s="133">
        <f>(C37+F37+G37)/J37</f>
        <v>0.3125</v>
      </c>
    </row>
    <row r="38" spans="1:12" ht="12.75">
      <c r="A38" s="107" t="s">
        <v>116</v>
      </c>
      <c r="B38" s="115" t="s">
        <v>42</v>
      </c>
      <c r="C38" s="116">
        <v>28</v>
      </c>
      <c r="D38" s="116">
        <v>25</v>
      </c>
      <c r="E38" s="117">
        <f>D38+C38</f>
        <v>53</v>
      </c>
      <c r="F38" s="117">
        <v>0</v>
      </c>
      <c r="G38" s="116">
        <v>47</v>
      </c>
      <c r="H38" s="116">
        <v>141</v>
      </c>
      <c r="I38" s="137">
        <f>H38+G38+F38</f>
        <v>188</v>
      </c>
      <c r="J38" s="138">
        <f>E38+I38</f>
        <v>241</v>
      </c>
      <c r="K38" s="135">
        <f>E38/J38</f>
        <v>0.21991701244813278</v>
      </c>
      <c r="L38" s="133">
        <f>(C38+F38+G38)/J38</f>
        <v>0.3112033195020747</v>
      </c>
    </row>
    <row r="39" spans="1:12" ht="12.75">
      <c r="A39" s="107" t="s">
        <v>91</v>
      </c>
      <c r="B39" s="115" t="s">
        <v>55</v>
      </c>
      <c r="C39" s="116">
        <v>29</v>
      </c>
      <c r="D39" s="116">
        <v>83</v>
      </c>
      <c r="E39" s="117">
        <f>D39+C39</f>
        <v>112</v>
      </c>
      <c r="F39" s="116">
        <v>11</v>
      </c>
      <c r="G39" s="116">
        <v>25</v>
      </c>
      <c r="H39" s="116">
        <v>110</v>
      </c>
      <c r="I39" s="137">
        <f>H39+G39+F39</f>
        <v>146</v>
      </c>
      <c r="J39" s="138">
        <f>E39+I39</f>
        <v>258</v>
      </c>
      <c r="K39" s="135">
        <f>E39/J39</f>
        <v>0.43410852713178294</v>
      </c>
      <c r="L39" s="133">
        <f>(C39+F39+G39)/J39</f>
        <v>0.25193798449612403</v>
      </c>
    </row>
    <row r="40" spans="1:12" ht="12.75">
      <c r="A40" s="107" t="s">
        <v>91</v>
      </c>
      <c r="B40" s="115" t="s">
        <v>56</v>
      </c>
      <c r="C40" s="116">
        <v>3</v>
      </c>
      <c r="D40" s="116">
        <v>18</v>
      </c>
      <c r="E40" s="117">
        <f>D40+C40</f>
        <v>21</v>
      </c>
      <c r="F40" s="116">
        <v>5</v>
      </c>
      <c r="G40" s="116">
        <v>6</v>
      </c>
      <c r="H40" s="116">
        <v>43</v>
      </c>
      <c r="I40" s="137">
        <f>H40+G40+F40</f>
        <v>54</v>
      </c>
      <c r="J40" s="138">
        <f>E40+I40</f>
        <v>75</v>
      </c>
      <c r="K40" s="135">
        <f>E40/J40</f>
        <v>0.28</v>
      </c>
      <c r="L40" s="133">
        <f>(C40+F40+G40)/J40</f>
        <v>0.18666666666666668</v>
      </c>
    </row>
    <row r="41" spans="1:12" ht="12.75">
      <c r="A41" s="107" t="s">
        <v>91</v>
      </c>
      <c r="B41" s="115" t="s">
        <v>46</v>
      </c>
      <c r="C41" s="116">
        <v>8</v>
      </c>
      <c r="D41" s="116">
        <v>42</v>
      </c>
      <c r="E41" s="117">
        <f>D41+C41</f>
        <v>50</v>
      </c>
      <c r="F41" s="116">
        <v>13</v>
      </c>
      <c r="G41" s="116">
        <v>12</v>
      </c>
      <c r="H41" s="116">
        <v>106</v>
      </c>
      <c r="I41" s="137">
        <f>H41+G41+F41</f>
        <v>131</v>
      </c>
      <c r="J41" s="138">
        <f>E41+I41</f>
        <v>181</v>
      </c>
      <c r="K41" s="135">
        <f>E41/J41</f>
        <v>0.27624309392265195</v>
      </c>
      <c r="L41" s="133">
        <f>(C41+F41+G41)/J41</f>
        <v>0.18232044198895028</v>
      </c>
    </row>
    <row r="42" spans="1:12" ht="12.75">
      <c r="A42" s="107" t="s">
        <v>117</v>
      </c>
      <c r="B42" s="115" t="s">
        <v>47</v>
      </c>
      <c r="C42" s="116">
        <v>8</v>
      </c>
      <c r="D42" s="116">
        <v>15</v>
      </c>
      <c r="E42" s="117">
        <f>D42+C42</f>
        <v>23</v>
      </c>
      <c r="F42" s="116">
        <v>6</v>
      </c>
      <c r="G42" s="116">
        <v>7</v>
      </c>
      <c r="H42" s="116">
        <v>52</v>
      </c>
      <c r="I42" s="137">
        <f>H42+G42+F42</f>
        <v>65</v>
      </c>
      <c r="J42" s="138">
        <f>E42+I42</f>
        <v>88</v>
      </c>
      <c r="K42" s="135">
        <f>E42/J42</f>
        <v>0.26136363636363635</v>
      </c>
      <c r="L42" s="133">
        <f>(C42+F42+G42)/J42</f>
        <v>0.23863636363636365</v>
      </c>
    </row>
    <row r="43" spans="1:12" ht="12.75">
      <c r="A43" s="107" t="s">
        <v>108</v>
      </c>
      <c r="B43" s="115" t="s">
        <v>20</v>
      </c>
      <c r="C43" s="116">
        <v>386</v>
      </c>
      <c r="D43" s="116">
        <v>611</v>
      </c>
      <c r="E43" s="117">
        <f>D43+C43</f>
        <v>997</v>
      </c>
      <c r="F43" s="116">
        <v>44</v>
      </c>
      <c r="G43" s="116">
        <v>298</v>
      </c>
      <c r="H43" s="116">
        <v>1680</v>
      </c>
      <c r="I43" s="137">
        <f>H43+G43+F43</f>
        <v>2022</v>
      </c>
      <c r="J43" s="138">
        <f>E43+I43</f>
        <v>3019</v>
      </c>
      <c r="K43" s="135">
        <f>E43/J43</f>
        <v>0.3302418019211659</v>
      </c>
      <c r="L43" s="133">
        <f>(C43+F43+G43)/J43</f>
        <v>0.24113945014905597</v>
      </c>
    </row>
    <row r="44" spans="1:12" ht="12.75">
      <c r="A44" s="107" t="s">
        <v>108</v>
      </c>
      <c r="B44" s="115" t="s">
        <v>4</v>
      </c>
      <c r="C44" s="116">
        <v>318</v>
      </c>
      <c r="D44" s="116">
        <v>737</v>
      </c>
      <c r="E44" s="117">
        <f>D44+C44</f>
        <v>1055</v>
      </c>
      <c r="F44" s="116">
        <v>12</v>
      </c>
      <c r="G44" s="116">
        <v>338</v>
      </c>
      <c r="H44" s="116">
        <v>2186</v>
      </c>
      <c r="I44" s="137">
        <f>H44+G44+F44</f>
        <v>2536</v>
      </c>
      <c r="J44" s="138">
        <f>E44+I44</f>
        <v>3591</v>
      </c>
      <c r="K44" s="135">
        <f>E44/J44</f>
        <v>0.2937900306321359</v>
      </c>
      <c r="L44" s="133">
        <f>(C44+F44+G44)/J44</f>
        <v>0.18602060707323864</v>
      </c>
    </row>
    <row r="45" spans="1:12" ht="12.75">
      <c r="A45" s="107" t="s">
        <v>108</v>
      </c>
      <c r="B45" s="115" t="s">
        <v>8</v>
      </c>
      <c r="C45" s="116">
        <v>109</v>
      </c>
      <c r="D45" s="116">
        <v>464</v>
      </c>
      <c r="E45" s="117">
        <f>D45+C45</f>
        <v>573</v>
      </c>
      <c r="F45" s="116">
        <v>56</v>
      </c>
      <c r="G45" s="116">
        <v>127</v>
      </c>
      <c r="H45" s="116">
        <v>1351</v>
      </c>
      <c r="I45" s="137">
        <f>H45+G45+F45</f>
        <v>1534</v>
      </c>
      <c r="J45" s="138">
        <f>E45+I45</f>
        <v>2107</v>
      </c>
      <c r="K45" s="135">
        <f>E45/J45</f>
        <v>0.27195064072140485</v>
      </c>
      <c r="L45" s="133">
        <f>(C45+F45+G45)/J45</f>
        <v>0.13858566682486947</v>
      </c>
    </row>
    <row r="46" spans="1:12" ht="12.75">
      <c r="A46" s="107" t="s">
        <v>108</v>
      </c>
      <c r="B46" s="115" t="s">
        <v>53</v>
      </c>
      <c r="C46" s="116">
        <v>83</v>
      </c>
      <c r="D46" s="116">
        <v>192</v>
      </c>
      <c r="E46" s="117">
        <f>D46+C46</f>
        <v>275</v>
      </c>
      <c r="F46" s="116">
        <v>44</v>
      </c>
      <c r="G46" s="116">
        <v>66</v>
      </c>
      <c r="H46" s="116">
        <v>658</v>
      </c>
      <c r="I46" s="137">
        <f>H46+G46+F46</f>
        <v>768</v>
      </c>
      <c r="J46" s="138">
        <f>E46+I46</f>
        <v>1043</v>
      </c>
      <c r="K46" s="135">
        <f>E46/J46</f>
        <v>0.2636625119846596</v>
      </c>
      <c r="L46" s="133">
        <f>(C46+F46+G46)/J46</f>
        <v>0.1850431447746884</v>
      </c>
    </row>
    <row r="47" spans="1:12" ht="12.75">
      <c r="A47" s="107" t="s">
        <v>100</v>
      </c>
      <c r="B47" s="115" t="s">
        <v>36</v>
      </c>
      <c r="C47" s="116">
        <v>23</v>
      </c>
      <c r="D47" s="116">
        <v>120</v>
      </c>
      <c r="E47" s="117">
        <f>D47+C47</f>
        <v>143</v>
      </c>
      <c r="F47" s="116">
        <v>7</v>
      </c>
      <c r="G47" s="116">
        <v>22</v>
      </c>
      <c r="H47" s="116">
        <v>191</v>
      </c>
      <c r="I47" s="137">
        <f>H47+G47+F47</f>
        <v>220</v>
      </c>
      <c r="J47" s="138">
        <f>E47+I47</f>
        <v>363</v>
      </c>
      <c r="K47" s="135">
        <f>E47/J47</f>
        <v>0.3939393939393939</v>
      </c>
      <c r="L47" s="133">
        <f>(C47+F47+G47)/J47</f>
        <v>0.14325068870523416</v>
      </c>
    </row>
    <row r="48" spans="1:12" ht="12.75">
      <c r="A48" s="107" t="s">
        <v>100</v>
      </c>
      <c r="B48" s="115" t="s">
        <v>5</v>
      </c>
      <c r="C48" s="116">
        <v>68</v>
      </c>
      <c r="D48" s="116">
        <v>265</v>
      </c>
      <c r="E48" s="117">
        <f>D48+C48</f>
        <v>333</v>
      </c>
      <c r="F48" s="116">
        <v>62</v>
      </c>
      <c r="G48" s="116">
        <v>112</v>
      </c>
      <c r="H48" s="116">
        <v>774</v>
      </c>
      <c r="I48" s="137">
        <f>H48+G48+F48</f>
        <v>948</v>
      </c>
      <c r="J48" s="138">
        <f>E48+I48</f>
        <v>1281</v>
      </c>
      <c r="K48" s="135">
        <f>E48/J48</f>
        <v>0.25995316159250587</v>
      </c>
      <c r="L48" s="133">
        <f>(C48+F48+G48)/J48</f>
        <v>0.18891491022638562</v>
      </c>
    </row>
    <row r="49" spans="1:12" ht="12.75">
      <c r="A49" s="107" t="s">
        <v>102</v>
      </c>
      <c r="B49" s="115" t="s">
        <v>40</v>
      </c>
      <c r="C49" s="116">
        <v>12</v>
      </c>
      <c r="D49" s="116">
        <v>73</v>
      </c>
      <c r="E49" s="117">
        <f>D49+C49</f>
        <v>85</v>
      </c>
      <c r="F49" s="116">
        <v>1</v>
      </c>
      <c r="G49" s="116">
        <v>4</v>
      </c>
      <c r="H49" s="116">
        <v>164</v>
      </c>
      <c r="I49" s="137">
        <f>H49+G49+F49</f>
        <v>169</v>
      </c>
      <c r="J49" s="138">
        <f>E49+I49</f>
        <v>254</v>
      </c>
      <c r="K49" s="135">
        <f>E49/J49</f>
        <v>0.3346456692913386</v>
      </c>
      <c r="L49" s="133">
        <f>(C49+F49+G49)/J49</f>
        <v>0.06692913385826772</v>
      </c>
    </row>
    <row r="50" spans="1:12" ht="12.75">
      <c r="A50" s="107" t="s">
        <v>102</v>
      </c>
      <c r="B50" s="115" t="s">
        <v>33</v>
      </c>
      <c r="C50" s="116">
        <v>46</v>
      </c>
      <c r="D50" s="116">
        <v>58</v>
      </c>
      <c r="E50" s="117">
        <f>D50+C50</f>
        <v>104</v>
      </c>
      <c r="F50" s="116">
        <v>2</v>
      </c>
      <c r="G50" s="116">
        <v>48</v>
      </c>
      <c r="H50" s="116">
        <v>169</v>
      </c>
      <c r="I50" s="137">
        <f>H50+G50+F50</f>
        <v>219</v>
      </c>
      <c r="J50" s="138">
        <f>E50+I50</f>
        <v>323</v>
      </c>
      <c r="K50" s="135">
        <f>E50/J50</f>
        <v>0.3219814241486068</v>
      </c>
      <c r="L50" s="133">
        <f>(C50+F50+G50)/J50</f>
        <v>0.29721362229102166</v>
      </c>
    </row>
    <row r="51" spans="1:12" ht="12.75">
      <c r="A51" s="107" t="s">
        <v>102</v>
      </c>
      <c r="B51" s="115" t="s">
        <v>23</v>
      </c>
      <c r="C51" s="116">
        <v>82</v>
      </c>
      <c r="D51" s="116">
        <v>213</v>
      </c>
      <c r="E51" s="117">
        <f>D51+C51</f>
        <v>295</v>
      </c>
      <c r="F51" s="116">
        <v>4</v>
      </c>
      <c r="G51" s="116">
        <v>93</v>
      </c>
      <c r="H51" s="116">
        <v>606</v>
      </c>
      <c r="I51" s="137">
        <f>H51+G51+F51</f>
        <v>703</v>
      </c>
      <c r="J51" s="138">
        <f>E51+I51</f>
        <v>998</v>
      </c>
      <c r="K51" s="135">
        <f>E51/J51</f>
        <v>0.2955911823647295</v>
      </c>
      <c r="L51" s="133">
        <f>(C51+F51+G51)/J51</f>
        <v>0.17935871743486975</v>
      </c>
    </row>
    <row r="52" spans="1:12" ht="12.75">
      <c r="A52" s="107" t="s">
        <v>102</v>
      </c>
      <c r="B52" s="115" t="s">
        <v>15</v>
      </c>
      <c r="C52" s="116">
        <v>435</v>
      </c>
      <c r="D52" s="116">
        <v>623</v>
      </c>
      <c r="E52" s="117">
        <f>D52+C52</f>
        <v>1058</v>
      </c>
      <c r="F52" s="116">
        <v>17</v>
      </c>
      <c r="G52" s="116">
        <v>437</v>
      </c>
      <c r="H52" s="116">
        <v>2291</v>
      </c>
      <c r="I52" s="137">
        <f>H52+G52+F52</f>
        <v>2745</v>
      </c>
      <c r="J52" s="138">
        <f>E52+I52</f>
        <v>3803</v>
      </c>
      <c r="K52" s="135">
        <f>E52/J52</f>
        <v>0.27820141993163294</v>
      </c>
      <c r="L52" s="133">
        <f>(C52+F52+G52)/J52</f>
        <v>0.23376281882724165</v>
      </c>
    </row>
    <row r="53" spans="1:12" ht="12.75">
      <c r="A53" s="107" t="s">
        <v>106</v>
      </c>
      <c r="B53" s="115" t="s">
        <v>16</v>
      </c>
      <c r="C53" s="116">
        <v>335</v>
      </c>
      <c r="D53" s="116">
        <v>612</v>
      </c>
      <c r="E53" s="117">
        <f>D53+C53</f>
        <v>947</v>
      </c>
      <c r="F53" s="116">
        <v>21</v>
      </c>
      <c r="G53" s="116">
        <v>243</v>
      </c>
      <c r="H53" s="116">
        <v>1589</v>
      </c>
      <c r="I53" s="137">
        <f>H53+G53+F53</f>
        <v>1853</v>
      </c>
      <c r="J53" s="138">
        <f>E53+I53</f>
        <v>2800</v>
      </c>
      <c r="K53" s="135">
        <f>E53/J53</f>
        <v>0.3382142857142857</v>
      </c>
      <c r="L53" s="133">
        <f>(C53+F53+G53)/J53</f>
        <v>0.21392857142857144</v>
      </c>
    </row>
    <row r="54" spans="1:12" ht="12.75">
      <c r="A54" s="107" t="s">
        <v>106</v>
      </c>
      <c r="B54" s="115" t="s">
        <v>0</v>
      </c>
      <c r="C54" s="116">
        <v>181</v>
      </c>
      <c r="D54" s="116">
        <v>312</v>
      </c>
      <c r="E54" s="117">
        <f>D54+C54</f>
        <v>493</v>
      </c>
      <c r="F54" s="116">
        <v>48</v>
      </c>
      <c r="G54" s="116">
        <v>165</v>
      </c>
      <c r="H54" s="116">
        <v>969</v>
      </c>
      <c r="I54" s="137">
        <f>H54+G54+F54</f>
        <v>1182</v>
      </c>
      <c r="J54" s="138">
        <f>E54+I54</f>
        <v>1675</v>
      </c>
      <c r="K54" s="135">
        <f>E54/J54</f>
        <v>0.2943283582089552</v>
      </c>
      <c r="L54" s="133">
        <f>(C54+F54+G54)/J54</f>
        <v>0.23522388059701493</v>
      </c>
    </row>
    <row r="55" spans="1:12" ht="12.75">
      <c r="A55" s="107" t="s">
        <v>106</v>
      </c>
      <c r="B55" s="115" t="s">
        <v>28</v>
      </c>
      <c r="C55" s="116">
        <v>38</v>
      </c>
      <c r="D55" s="116">
        <v>60</v>
      </c>
      <c r="E55" s="117">
        <f>D55+C55</f>
        <v>98</v>
      </c>
      <c r="F55" s="116">
        <v>9</v>
      </c>
      <c r="G55" s="116">
        <v>49</v>
      </c>
      <c r="H55" s="116">
        <v>279</v>
      </c>
      <c r="I55" s="137">
        <f>H55+G55+F55</f>
        <v>337</v>
      </c>
      <c r="J55" s="138">
        <f>E55+I55</f>
        <v>435</v>
      </c>
      <c r="K55" s="135">
        <f>E55/J55</f>
        <v>0.22528735632183908</v>
      </c>
      <c r="L55" s="133">
        <f>(C55+F55+G55)/J55</f>
        <v>0.2206896551724138</v>
      </c>
    </row>
    <row r="56" spans="1:12" ht="12.75">
      <c r="A56" s="107" t="s">
        <v>106</v>
      </c>
      <c r="B56" s="115" t="s">
        <v>14</v>
      </c>
      <c r="C56" s="116">
        <v>74</v>
      </c>
      <c r="D56" s="116">
        <v>169</v>
      </c>
      <c r="E56" s="117">
        <f>D56+C56</f>
        <v>243</v>
      </c>
      <c r="F56" s="116">
        <v>4</v>
      </c>
      <c r="G56" s="116">
        <v>132</v>
      </c>
      <c r="H56" s="116">
        <v>831</v>
      </c>
      <c r="I56" s="137">
        <f>H56+G56+F56</f>
        <v>967</v>
      </c>
      <c r="J56" s="138">
        <f>E56+I56</f>
        <v>1210</v>
      </c>
      <c r="K56" s="135">
        <f>E56/J56</f>
        <v>0.20082644628099172</v>
      </c>
      <c r="L56" s="133">
        <f>(C56+F56+G56)/J56</f>
        <v>0.17355371900826447</v>
      </c>
    </row>
    <row r="57" spans="1:12" ht="12.75">
      <c r="A57" s="107" t="s">
        <v>96</v>
      </c>
      <c r="B57" s="115" t="s">
        <v>58</v>
      </c>
      <c r="C57" s="116">
        <v>4</v>
      </c>
      <c r="D57" s="116">
        <v>13</v>
      </c>
      <c r="E57" s="117">
        <f>D57+C57</f>
        <v>17</v>
      </c>
      <c r="F57" s="116">
        <v>1</v>
      </c>
      <c r="G57" s="116">
        <v>5</v>
      </c>
      <c r="H57" s="116">
        <v>36</v>
      </c>
      <c r="I57" s="137">
        <f>H57+G57+F57</f>
        <v>42</v>
      </c>
      <c r="J57" s="138">
        <f>E57+I57</f>
        <v>59</v>
      </c>
      <c r="K57" s="135">
        <f>E57/J57</f>
        <v>0.288135593220339</v>
      </c>
      <c r="L57" s="133">
        <f>(C57+F57+G57)/J57</f>
        <v>0.1694915254237288</v>
      </c>
    </row>
    <row r="58" spans="1:12" ht="12.75">
      <c r="A58" s="107" t="s">
        <v>96</v>
      </c>
      <c r="B58" s="115" t="s">
        <v>49</v>
      </c>
      <c r="C58" s="116">
        <v>6</v>
      </c>
      <c r="D58" s="116">
        <v>35</v>
      </c>
      <c r="E58" s="117">
        <f>D58+C58</f>
        <v>41</v>
      </c>
      <c r="F58" s="116">
        <v>9</v>
      </c>
      <c r="G58" s="116">
        <v>4</v>
      </c>
      <c r="H58" s="116">
        <v>139</v>
      </c>
      <c r="I58" s="137">
        <f>H58+G58+F58</f>
        <v>152</v>
      </c>
      <c r="J58" s="138">
        <f>E58+I58</f>
        <v>193</v>
      </c>
      <c r="K58" s="135">
        <f>E58/J58</f>
        <v>0.21243523316062177</v>
      </c>
      <c r="L58" s="133">
        <f>(C58+F58+G58)/J58</f>
        <v>0.09844559585492228</v>
      </c>
    </row>
    <row r="59" spans="1:16" ht="12.75">
      <c r="A59" s="107" t="s">
        <v>98</v>
      </c>
      <c r="B59" s="115" t="s">
        <v>29</v>
      </c>
      <c r="C59" s="116">
        <v>36</v>
      </c>
      <c r="D59" s="116">
        <v>191</v>
      </c>
      <c r="E59" s="117">
        <f>D59+C59</f>
        <v>227</v>
      </c>
      <c r="F59" s="116">
        <v>40</v>
      </c>
      <c r="G59" s="116">
        <v>42</v>
      </c>
      <c r="H59" s="116">
        <v>396</v>
      </c>
      <c r="I59" s="137">
        <f>H59+G59+F59</f>
        <v>478</v>
      </c>
      <c r="J59" s="138">
        <f>E59+I59</f>
        <v>705</v>
      </c>
      <c r="K59" s="135">
        <f>E59/J59</f>
        <v>0.3219858156028369</v>
      </c>
      <c r="L59" s="133">
        <f>(C59+F59+G59)/J59</f>
        <v>0.1673758865248227</v>
      </c>
      <c r="P59" s="122" t="s">
        <v>136</v>
      </c>
    </row>
    <row r="60" spans="1:16" ht="12.75">
      <c r="A60" s="107" t="s">
        <v>98</v>
      </c>
      <c r="B60" s="115" t="s">
        <v>17</v>
      </c>
      <c r="C60" s="116">
        <v>179</v>
      </c>
      <c r="D60" s="116">
        <v>329</v>
      </c>
      <c r="E60" s="117">
        <f>D60+C60</f>
        <v>508</v>
      </c>
      <c r="F60" s="116">
        <v>7</v>
      </c>
      <c r="G60" s="116">
        <v>292</v>
      </c>
      <c r="H60" s="116">
        <v>1204</v>
      </c>
      <c r="I60" s="137">
        <f>H60+G60+F60</f>
        <v>1503</v>
      </c>
      <c r="J60" s="138">
        <f>E60+I60</f>
        <v>2011</v>
      </c>
      <c r="K60" s="135">
        <f>E60/J60</f>
        <v>0.25261064147190454</v>
      </c>
      <c r="L60" s="133">
        <f>(C60+F60+G60)/J60</f>
        <v>0.23769269020387868</v>
      </c>
      <c r="P60" s="123"/>
    </row>
    <row r="61" spans="1:16" ht="12.75">
      <c r="A61" s="107" t="s">
        <v>97</v>
      </c>
      <c r="B61" s="115" t="s">
        <v>35</v>
      </c>
      <c r="C61" s="116">
        <v>23</v>
      </c>
      <c r="D61" s="116">
        <v>55</v>
      </c>
      <c r="E61" s="117">
        <f>D61+C61</f>
        <v>78</v>
      </c>
      <c r="F61" s="116">
        <v>14</v>
      </c>
      <c r="G61" s="116">
        <v>25</v>
      </c>
      <c r="H61" s="116">
        <v>143</v>
      </c>
      <c r="I61" s="137">
        <f>H61+G61+F61</f>
        <v>182</v>
      </c>
      <c r="J61" s="138">
        <f>E61+I61</f>
        <v>260</v>
      </c>
      <c r="K61" s="135">
        <f>E61/J61</f>
        <v>0.3</v>
      </c>
      <c r="L61" s="133">
        <f>(C61+F61+G61)/J61</f>
        <v>0.23846153846153847</v>
      </c>
      <c r="P61" s="24" t="s">
        <v>137</v>
      </c>
    </row>
    <row r="62" spans="1:12" ht="12.75">
      <c r="A62" s="107" t="s">
        <v>97</v>
      </c>
      <c r="B62" s="115" t="s">
        <v>27</v>
      </c>
      <c r="C62" s="116">
        <v>50</v>
      </c>
      <c r="D62" s="116">
        <v>101</v>
      </c>
      <c r="E62" s="117">
        <f>D62+C62</f>
        <v>151</v>
      </c>
      <c r="F62" s="116">
        <v>2</v>
      </c>
      <c r="G62" s="116">
        <v>65</v>
      </c>
      <c r="H62" s="116">
        <v>346</v>
      </c>
      <c r="I62" s="137">
        <f>H62+G62+F62</f>
        <v>413</v>
      </c>
      <c r="J62" s="138">
        <f>E62+I62</f>
        <v>564</v>
      </c>
      <c r="K62" s="135">
        <f>E62/J62</f>
        <v>0.26773049645390073</v>
      </c>
      <c r="L62" s="133">
        <f>(C62+F62+G62)/J62</f>
        <v>0.2074468085106383</v>
      </c>
    </row>
    <row r="63" spans="1:12" ht="12.75">
      <c r="A63" s="107" t="s">
        <v>94</v>
      </c>
      <c r="B63" s="115" t="s">
        <v>13</v>
      </c>
      <c r="C63" s="116">
        <v>211</v>
      </c>
      <c r="D63" s="116">
        <v>404</v>
      </c>
      <c r="E63" s="117">
        <f>D63+C63</f>
        <v>615</v>
      </c>
      <c r="F63" s="116">
        <v>35</v>
      </c>
      <c r="G63" s="116">
        <v>242</v>
      </c>
      <c r="H63" s="116">
        <v>1137</v>
      </c>
      <c r="I63" s="137">
        <f>H63+G63+F63</f>
        <v>1414</v>
      </c>
      <c r="J63" s="138">
        <f>E63+I63</f>
        <v>2029</v>
      </c>
      <c r="K63" s="135">
        <f>E63/J63</f>
        <v>0.30310497782158696</v>
      </c>
      <c r="L63" s="133">
        <f>(C63+F63+G63)/J63</f>
        <v>0.2405125677673731</v>
      </c>
    </row>
    <row r="64" spans="1:12" ht="12.75">
      <c r="A64" s="107" t="s">
        <v>99</v>
      </c>
      <c r="B64" s="115" t="s">
        <v>59</v>
      </c>
      <c r="C64" s="116">
        <v>52</v>
      </c>
      <c r="D64" s="116">
        <v>101</v>
      </c>
      <c r="E64" s="117">
        <f>D64+C64</f>
        <v>153</v>
      </c>
      <c r="F64" s="116">
        <v>5</v>
      </c>
      <c r="G64" s="116">
        <v>29</v>
      </c>
      <c r="H64" s="116">
        <v>208</v>
      </c>
      <c r="I64" s="137">
        <f>H64+G64+F64</f>
        <v>242</v>
      </c>
      <c r="J64" s="138">
        <f>E64+I64</f>
        <v>395</v>
      </c>
      <c r="K64" s="135">
        <f>E64/J64</f>
        <v>0.38734177215189874</v>
      </c>
      <c r="L64" s="133">
        <f>(C64+F64+G64)/J64</f>
        <v>0.21772151898734177</v>
      </c>
    </row>
    <row r="65" spans="1:12" ht="12.75">
      <c r="A65" s="107" t="s">
        <v>99</v>
      </c>
      <c r="B65" s="115" t="s">
        <v>44</v>
      </c>
      <c r="C65" s="116">
        <v>0</v>
      </c>
      <c r="D65" s="116">
        <v>14</v>
      </c>
      <c r="E65" s="117">
        <f>D65+C65</f>
        <v>14</v>
      </c>
      <c r="F65" s="116">
        <v>6</v>
      </c>
      <c r="G65" s="116">
        <v>3</v>
      </c>
      <c r="H65" s="116">
        <v>24</v>
      </c>
      <c r="I65" s="137">
        <f>H65+G65+F65</f>
        <v>33</v>
      </c>
      <c r="J65" s="138">
        <f>E65+I65</f>
        <v>47</v>
      </c>
      <c r="K65" s="135">
        <f>E65/J65</f>
        <v>0.2978723404255319</v>
      </c>
      <c r="L65" s="133">
        <f>(C65+F65+G65)/J65</f>
        <v>0.19148936170212766</v>
      </c>
    </row>
    <row r="66" spans="1:12" ht="12.75">
      <c r="A66" s="107" t="s">
        <v>109</v>
      </c>
      <c r="B66" s="115" t="s">
        <v>39</v>
      </c>
      <c r="C66" s="116">
        <v>38</v>
      </c>
      <c r="D66" s="116">
        <v>87</v>
      </c>
      <c r="E66" s="117">
        <f>D66+C66</f>
        <v>125</v>
      </c>
      <c r="F66" s="116">
        <v>25</v>
      </c>
      <c r="G66" s="116">
        <v>40</v>
      </c>
      <c r="H66" s="116">
        <v>345</v>
      </c>
      <c r="I66" s="137">
        <f>H66+G66+F66</f>
        <v>410</v>
      </c>
      <c r="J66" s="138">
        <f>E66+I66</f>
        <v>535</v>
      </c>
      <c r="K66" s="135">
        <f>E66/J66</f>
        <v>0.2336448598130841</v>
      </c>
      <c r="L66" s="133">
        <f>(C66+F66+G66)/J66</f>
        <v>0.1925233644859813</v>
      </c>
    </row>
    <row r="67" spans="1:12" ht="12.75">
      <c r="A67" s="107" t="s">
        <v>109</v>
      </c>
      <c r="B67" s="115" t="s">
        <v>30</v>
      </c>
      <c r="C67" s="116">
        <v>31</v>
      </c>
      <c r="D67" s="116">
        <v>63</v>
      </c>
      <c r="E67" s="117">
        <f>D67+C67</f>
        <v>94</v>
      </c>
      <c r="F67" s="116">
        <v>45</v>
      </c>
      <c r="G67" s="116">
        <v>48</v>
      </c>
      <c r="H67" s="116">
        <v>317</v>
      </c>
      <c r="I67" s="137">
        <f>H67+G67+F67</f>
        <v>410</v>
      </c>
      <c r="J67" s="138">
        <f>E67+I67</f>
        <v>504</v>
      </c>
      <c r="K67" s="135">
        <f>E67/J67</f>
        <v>0.1865079365079365</v>
      </c>
      <c r="L67" s="133">
        <f>(C67+F67+G67)/J67</f>
        <v>0.24603174603174602</v>
      </c>
    </row>
    <row r="68" spans="1:12" ht="12.75">
      <c r="A68" s="107" t="s">
        <v>109</v>
      </c>
      <c r="B68" s="115" t="s">
        <v>24</v>
      </c>
      <c r="C68" s="117">
        <v>190</v>
      </c>
      <c r="D68" s="116">
        <v>306</v>
      </c>
      <c r="E68" s="117">
        <f>D68+C68</f>
        <v>496</v>
      </c>
      <c r="F68" s="116">
        <v>214</v>
      </c>
      <c r="G68" s="116">
        <v>316</v>
      </c>
      <c r="H68" s="116">
        <v>2084</v>
      </c>
      <c r="I68" s="137">
        <f>H68+G68+F68</f>
        <v>2614</v>
      </c>
      <c r="J68" s="138">
        <f>E68+I68</f>
        <v>3110</v>
      </c>
      <c r="K68" s="135">
        <f>E68/J68</f>
        <v>0.1594855305466238</v>
      </c>
      <c r="L68" s="133">
        <f>(C68+F68+G68)/J68</f>
        <v>0.2315112540192926</v>
      </c>
    </row>
    <row r="69" spans="1:12" ht="12.75">
      <c r="A69" s="107"/>
      <c r="B69" s="128" t="s">
        <v>74</v>
      </c>
      <c r="C69" s="129">
        <f>SUM(C6:C68)</f>
        <v>8465</v>
      </c>
      <c r="D69" s="129">
        <f aca="true" t="shared" si="0" ref="D69:J69">SUM(D6:D68)</f>
        <v>15028</v>
      </c>
      <c r="E69" s="129">
        <f t="shared" si="0"/>
        <v>23493</v>
      </c>
      <c r="F69" s="129">
        <f t="shared" si="0"/>
        <v>1635</v>
      </c>
      <c r="G69" s="129">
        <f t="shared" si="0"/>
        <v>7914</v>
      </c>
      <c r="H69" s="129">
        <f t="shared" si="0"/>
        <v>45382</v>
      </c>
      <c r="I69" s="139">
        <f t="shared" si="0"/>
        <v>54931</v>
      </c>
      <c r="J69" s="139">
        <f t="shared" si="0"/>
        <v>78424</v>
      </c>
      <c r="K69" s="136">
        <f>E69/J69</f>
        <v>0.2995639090074467</v>
      </c>
      <c r="L69" s="134">
        <f>(C69+F69+G69)/J69</f>
        <v>0.22970009180863002</v>
      </c>
    </row>
  </sheetData>
  <sheetProtection/>
  <mergeCells count="2">
    <mergeCell ref="A1:K1"/>
    <mergeCell ref="A3:L3"/>
  </mergeCells>
  <hyperlinks>
    <hyperlink ref="P61" r:id="rId1" display="http://www.doh.wa.gov/ehsphl/hospdata/CHARS/Default.ht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37">
      <selection activeCell="A69" sqref="A69:IV69"/>
    </sheetView>
  </sheetViews>
  <sheetFormatPr defaultColWidth="9.140625" defaultRowHeight="12.75"/>
  <cols>
    <col min="1" max="1" width="13.57421875" style="2" customWidth="1"/>
    <col min="2" max="2" width="28.00390625" style="2" customWidth="1"/>
    <col min="3" max="4" width="11.140625" style="2" customWidth="1"/>
    <col min="5" max="5" width="10.7109375" style="2" customWidth="1"/>
    <col min="6" max="6" width="18.8515625" style="2" customWidth="1"/>
    <col min="7" max="9" width="12.7109375" style="2" customWidth="1"/>
    <col min="10" max="10" width="11.140625" style="2" customWidth="1"/>
    <col min="11" max="11" width="10.421875" style="2" customWidth="1"/>
    <col min="12" max="12" width="12.421875" style="2" customWidth="1"/>
    <col min="13" max="16384" width="9.140625" style="2" customWidth="1"/>
  </cols>
  <sheetData>
    <row r="1" spans="1:11" ht="30" customHeight="1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79.5" customHeight="1">
      <c r="A3" s="98" t="s">
        <v>138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5" spans="1:12" s="1" customFormat="1" ht="65.25" customHeight="1">
      <c r="A5" s="109" t="s">
        <v>90</v>
      </c>
      <c r="B5" s="113" t="s">
        <v>63</v>
      </c>
      <c r="C5" s="114" t="s">
        <v>64</v>
      </c>
      <c r="D5" s="118" t="s">
        <v>65</v>
      </c>
      <c r="E5" s="118" t="s">
        <v>70</v>
      </c>
      <c r="F5" s="118" t="s">
        <v>66</v>
      </c>
      <c r="G5" s="118" t="s">
        <v>67</v>
      </c>
      <c r="H5" s="118" t="s">
        <v>68</v>
      </c>
      <c r="I5" s="118" t="s">
        <v>71</v>
      </c>
      <c r="J5" s="119" t="s">
        <v>69</v>
      </c>
      <c r="K5" s="120" t="s">
        <v>72</v>
      </c>
      <c r="L5" s="121" t="s">
        <v>73</v>
      </c>
    </row>
    <row r="6" spans="1:12" ht="12.75">
      <c r="A6" s="107" t="s">
        <v>92</v>
      </c>
      <c r="B6" s="115" t="s">
        <v>6</v>
      </c>
      <c r="C6" s="116">
        <v>92</v>
      </c>
      <c r="D6" s="116">
        <v>213</v>
      </c>
      <c r="E6" s="117">
        <f>D6+C6</f>
        <v>305</v>
      </c>
      <c r="F6" s="116">
        <v>9</v>
      </c>
      <c r="G6" s="116">
        <v>79</v>
      </c>
      <c r="H6" s="116">
        <v>515</v>
      </c>
      <c r="I6" s="117">
        <f>H6+G6+F6</f>
        <v>603</v>
      </c>
      <c r="J6" s="110">
        <f aca="true" t="shared" si="0" ref="J6:J37">E6+I6</f>
        <v>908</v>
      </c>
      <c r="K6" s="111">
        <f aca="true" t="shared" si="1" ref="K6:K37">E6/J6</f>
        <v>0.33590308370044053</v>
      </c>
      <c r="L6" s="112">
        <f aca="true" t="shared" si="2" ref="L6:L37">(C6+F6+G6)/J6</f>
        <v>0.19823788546255505</v>
      </c>
    </row>
    <row r="7" spans="1:12" ht="12.75">
      <c r="A7" s="107" t="s">
        <v>98</v>
      </c>
      <c r="B7" s="115" t="s">
        <v>29</v>
      </c>
      <c r="C7" s="116">
        <v>36</v>
      </c>
      <c r="D7" s="116">
        <v>191</v>
      </c>
      <c r="E7" s="117">
        <f aca="true" t="shared" si="3" ref="E7:E68">D7+C7</f>
        <v>227</v>
      </c>
      <c r="F7" s="116">
        <v>40</v>
      </c>
      <c r="G7" s="116">
        <v>42</v>
      </c>
      <c r="H7" s="116">
        <v>396</v>
      </c>
      <c r="I7" s="117">
        <f aca="true" t="shared" si="4" ref="I7:I68">H7+G7+F7</f>
        <v>478</v>
      </c>
      <c r="J7" s="110">
        <f t="shared" si="0"/>
        <v>705</v>
      </c>
      <c r="K7" s="111">
        <f t="shared" si="1"/>
        <v>0.3219858156028369</v>
      </c>
      <c r="L7" s="112">
        <f t="shared" si="2"/>
        <v>0.1673758865248227</v>
      </c>
    </row>
    <row r="8" spans="1:12" ht="12.75">
      <c r="A8" s="107" t="s">
        <v>102</v>
      </c>
      <c r="B8" s="115" t="s">
        <v>33</v>
      </c>
      <c r="C8" s="116">
        <v>46</v>
      </c>
      <c r="D8" s="116">
        <v>58</v>
      </c>
      <c r="E8" s="117">
        <f t="shared" si="3"/>
        <v>104</v>
      </c>
      <c r="F8" s="116">
        <v>2</v>
      </c>
      <c r="G8" s="116">
        <v>48</v>
      </c>
      <c r="H8" s="116">
        <v>169</v>
      </c>
      <c r="I8" s="117">
        <f t="shared" si="4"/>
        <v>219</v>
      </c>
      <c r="J8" s="110">
        <f t="shared" si="0"/>
        <v>323</v>
      </c>
      <c r="K8" s="111">
        <f t="shared" si="1"/>
        <v>0.3219814241486068</v>
      </c>
      <c r="L8" s="112">
        <f t="shared" si="2"/>
        <v>0.29721362229102166</v>
      </c>
    </row>
    <row r="9" spans="1:12" ht="12.75">
      <c r="A9" s="107" t="s">
        <v>104</v>
      </c>
      <c r="B9" s="115" t="s">
        <v>7</v>
      </c>
      <c r="C9" s="116">
        <v>107</v>
      </c>
      <c r="D9" s="116">
        <v>264</v>
      </c>
      <c r="E9" s="117">
        <f t="shared" si="3"/>
        <v>371</v>
      </c>
      <c r="F9" s="116">
        <v>69</v>
      </c>
      <c r="G9" s="116">
        <v>129</v>
      </c>
      <c r="H9" s="116">
        <v>767</v>
      </c>
      <c r="I9" s="117">
        <f t="shared" si="4"/>
        <v>965</v>
      </c>
      <c r="J9" s="110">
        <f t="shared" si="0"/>
        <v>1336</v>
      </c>
      <c r="K9" s="111">
        <f t="shared" si="1"/>
        <v>0.2776946107784431</v>
      </c>
      <c r="L9" s="112">
        <f t="shared" si="2"/>
        <v>0.2282934131736527</v>
      </c>
    </row>
    <row r="10" spans="1:12" ht="12.75">
      <c r="A10" s="107" t="s">
        <v>105</v>
      </c>
      <c r="B10" s="115" t="s">
        <v>60</v>
      </c>
      <c r="C10" s="116">
        <v>7</v>
      </c>
      <c r="D10" s="116">
        <v>11</v>
      </c>
      <c r="E10" s="117">
        <f t="shared" si="3"/>
        <v>18</v>
      </c>
      <c r="F10" s="116">
        <v>4</v>
      </c>
      <c r="G10" s="116">
        <v>9</v>
      </c>
      <c r="H10" s="116">
        <v>39</v>
      </c>
      <c r="I10" s="117">
        <f t="shared" si="4"/>
        <v>52</v>
      </c>
      <c r="J10" s="110">
        <f t="shared" si="0"/>
        <v>70</v>
      </c>
      <c r="K10" s="111">
        <f t="shared" si="1"/>
        <v>0.2571428571428571</v>
      </c>
      <c r="L10" s="112">
        <f t="shared" si="2"/>
        <v>0.2857142857142857</v>
      </c>
    </row>
    <row r="11" spans="1:12" ht="12.75">
      <c r="A11" s="107" t="s">
        <v>106</v>
      </c>
      <c r="B11" s="115" t="s">
        <v>0</v>
      </c>
      <c r="C11" s="116">
        <v>181</v>
      </c>
      <c r="D11" s="116">
        <v>312</v>
      </c>
      <c r="E11" s="117">
        <f t="shared" si="3"/>
        <v>493</v>
      </c>
      <c r="F11" s="116">
        <v>48</v>
      </c>
      <c r="G11" s="116">
        <v>165</v>
      </c>
      <c r="H11" s="116">
        <v>969</v>
      </c>
      <c r="I11" s="117">
        <f t="shared" si="4"/>
        <v>1182</v>
      </c>
      <c r="J11" s="110">
        <f t="shared" si="0"/>
        <v>1675</v>
      </c>
      <c r="K11" s="111">
        <f t="shared" si="1"/>
        <v>0.2943283582089552</v>
      </c>
      <c r="L11" s="112">
        <f t="shared" si="2"/>
        <v>0.23522388059701493</v>
      </c>
    </row>
    <row r="12" spans="1:12" ht="12.75">
      <c r="A12" s="107" t="s">
        <v>92</v>
      </c>
      <c r="B12" s="115" t="s">
        <v>50</v>
      </c>
      <c r="C12" s="116">
        <v>15</v>
      </c>
      <c r="D12" s="116">
        <v>48</v>
      </c>
      <c r="E12" s="117">
        <f t="shared" si="3"/>
        <v>63</v>
      </c>
      <c r="F12" s="116">
        <v>8</v>
      </c>
      <c r="G12" s="116">
        <v>27</v>
      </c>
      <c r="H12" s="116">
        <v>123</v>
      </c>
      <c r="I12" s="117">
        <f t="shared" si="4"/>
        <v>158</v>
      </c>
      <c r="J12" s="110">
        <f t="shared" si="0"/>
        <v>221</v>
      </c>
      <c r="K12" s="111">
        <f t="shared" si="1"/>
        <v>0.2850678733031674</v>
      </c>
      <c r="L12" s="112">
        <f t="shared" si="2"/>
        <v>0.22624434389140272</v>
      </c>
    </row>
    <row r="13" spans="1:12" ht="12.75">
      <c r="A13" s="107" t="s">
        <v>92</v>
      </c>
      <c r="B13" s="115" t="s">
        <v>25</v>
      </c>
      <c r="C13" s="116">
        <v>399</v>
      </c>
      <c r="D13" s="116">
        <v>709</v>
      </c>
      <c r="E13" s="117">
        <f t="shared" si="3"/>
        <v>1108</v>
      </c>
      <c r="F13" s="116">
        <v>22</v>
      </c>
      <c r="G13" s="116">
        <v>297</v>
      </c>
      <c r="H13" s="116">
        <v>2270</v>
      </c>
      <c r="I13" s="117">
        <f t="shared" si="4"/>
        <v>2589</v>
      </c>
      <c r="J13" s="110">
        <f t="shared" si="0"/>
        <v>3697</v>
      </c>
      <c r="K13" s="111">
        <f t="shared" si="1"/>
        <v>0.299702461455234</v>
      </c>
      <c r="L13" s="112">
        <f t="shared" si="2"/>
        <v>0.19421152285637003</v>
      </c>
    </row>
    <row r="14" spans="1:12" ht="12.75">
      <c r="A14" s="107" t="s">
        <v>107</v>
      </c>
      <c r="B14" s="115" t="s">
        <v>54</v>
      </c>
      <c r="C14" s="116">
        <v>6</v>
      </c>
      <c r="D14" s="116">
        <v>14</v>
      </c>
      <c r="E14" s="117">
        <f t="shared" si="3"/>
        <v>20</v>
      </c>
      <c r="F14" s="116">
        <v>3</v>
      </c>
      <c r="G14" s="116">
        <v>18</v>
      </c>
      <c r="H14" s="116">
        <v>53</v>
      </c>
      <c r="I14" s="117">
        <f t="shared" si="4"/>
        <v>74</v>
      </c>
      <c r="J14" s="110">
        <f t="shared" si="0"/>
        <v>94</v>
      </c>
      <c r="K14" s="111">
        <f t="shared" si="1"/>
        <v>0.2127659574468085</v>
      </c>
      <c r="L14" s="112">
        <f t="shared" si="2"/>
        <v>0.2872340425531915</v>
      </c>
    </row>
    <row r="15" spans="1:12" ht="12.75">
      <c r="A15" s="107" t="s">
        <v>108</v>
      </c>
      <c r="B15" s="115" t="s">
        <v>8</v>
      </c>
      <c r="C15" s="116">
        <v>109</v>
      </c>
      <c r="D15" s="116">
        <v>464</v>
      </c>
      <c r="E15" s="117">
        <f t="shared" si="3"/>
        <v>573</v>
      </c>
      <c r="F15" s="116">
        <v>56</v>
      </c>
      <c r="G15" s="116">
        <v>127</v>
      </c>
      <c r="H15" s="116">
        <v>1351</v>
      </c>
      <c r="I15" s="117">
        <f t="shared" si="4"/>
        <v>1534</v>
      </c>
      <c r="J15" s="110">
        <f t="shared" si="0"/>
        <v>2107</v>
      </c>
      <c r="K15" s="111">
        <f t="shared" si="1"/>
        <v>0.27195064072140485</v>
      </c>
      <c r="L15" s="112">
        <f t="shared" si="2"/>
        <v>0.13858566682486947</v>
      </c>
    </row>
    <row r="16" spans="1:12" ht="12.75">
      <c r="A16" s="107" t="s">
        <v>110</v>
      </c>
      <c r="B16" s="115" t="s">
        <v>1</v>
      </c>
      <c r="C16" s="116">
        <v>61</v>
      </c>
      <c r="D16" s="116">
        <v>153</v>
      </c>
      <c r="E16" s="117">
        <f t="shared" si="3"/>
        <v>214</v>
      </c>
      <c r="F16" s="116">
        <v>23</v>
      </c>
      <c r="G16" s="116">
        <v>71</v>
      </c>
      <c r="H16" s="116">
        <v>344</v>
      </c>
      <c r="I16" s="117">
        <f t="shared" si="4"/>
        <v>438</v>
      </c>
      <c r="J16" s="110">
        <f t="shared" si="0"/>
        <v>652</v>
      </c>
      <c r="K16" s="111">
        <f t="shared" si="1"/>
        <v>0.3282208588957055</v>
      </c>
      <c r="L16" s="112">
        <f t="shared" si="2"/>
        <v>0.23773006134969324</v>
      </c>
    </row>
    <row r="17" spans="1:12" ht="12.75">
      <c r="A17" s="107" t="s">
        <v>92</v>
      </c>
      <c r="B17" s="115" t="s">
        <v>45</v>
      </c>
      <c r="C17" s="116">
        <v>197</v>
      </c>
      <c r="D17" s="116">
        <v>280</v>
      </c>
      <c r="E17" s="117">
        <f t="shared" si="3"/>
        <v>477</v>
      </c>
      <c r="F17" s="116">
        <v>28</v>
      </c>
      <c r="G17" s="116">
        <v>293</v>
      </c>
      <c r="H17" s="116">
        <v>1079</v>
      </c>
      <c r="I17" s="117">
        <f t="shared" si="4"/>
        <v>1400</v>
      </c>
      <c r="J17" s="110">
        <f t="shared" si="0"/>
        <v>1877</v>
      </c>
      <c r="K17" s="111">
        <f t="shared" si="1"/>
        <v>0.25412892914224827</v>
      </c>
      <c r="L17" s="112">
        <f t="shared" si="2"/>
        <v>0.27597229621736813</v>
      </c>
    </row>
    <row r="18" spans="1:12" ht="12.75">
      <c r="A18" s="107" t="s">
        <v>111</v>
      </c>
      <c r="B18" s="115" t="s">
        <v>9</v>
      </c>
      <c r="C18" s="116">
        <v>146</v>
      </c>
      <c r="D18" s="116">
        <v>460</v>
      </c>
      <c r="E18" s="117">
        <f t="shared" si="3"/>
        <v>606</v>
      </c>
      <c r="F18" s="116">
        <v>13</v>
      </c>
      <c r="G18" s="116">
        <v>165</v>
      </c>
      <c r="H18" s="116">
        <v>1076</v>
      </c>
      <c r="I18" s="117">
        <f t="shared" si="4"/>
        <v>1254</v>
      </c>
      <c r="J18" s="110">
        <f t="shared" si="0"/>
        <v>1860</v>
      </c>
      <c r="K18" s="111">
        <f t="shared" si="1"/>
        <v>0.3258064516129032</v>
      </c>
      <c r="L18" s="112">
        <f t="shared" si="2"/>
        <v>0.17419354838709677</v>
      </c>
    </row>
    <row r="19" spans="1:12" ht="12.75">
      <c r="A19" s="107" t="s">
        <v>92</v>
      </c>
      <c r="B19" s="115" t="s">
        <v>10</v>
      </c>
      <c r="C19" s="116">
        <v>82</v>
      </c>
      <c r="D19" s="116">
        <v>191</v>
      </c>
      <c r="E19" s="117">
        <f t="shared" si="3"/>
        <v>273</v>
      </c>
      <c r="F19" s="116">
        <v>2</v>
      </c>
      <c r="G19" s="116">
        <v>154</v>
      </c>
      <c r="H19" s="116">
        <v>509</v>
      </c>
      <c r="I19" s="117">
        <f t="shared" si="4"/>
        <v>665</v>
      </c>
      <c r="J19" s="110">
        <f t="shared" si="0"/>
        <v>938</v>
      </c>
      <c r="K19" s="111">
        <f t="shared" si="1"/>
        <v>0.291044776119403</v>
      </c>
      <c r="L19" s="112">
        <f t="shared" si="2"/>
        <v>0.2537313432835821</v>
      </c>
    </row>
    <row r="20" spans="1:12" ht="12.75">
      <c r="A20" s="107" t="s">
        <v>100</v>
      </c>
      <c r="B20" s="115" t="s">
        <v>36</v>
      </c>
      <c r="C20" s="116">
        <v>23</v>
      </c>
      <c r="D20" s="116">
        <v>120</v>
      </c>
      <c r="E20" s="117">
        <f t="shared" si="3"/>
        <v>143</v>
      </c>
      <c r="F20" s="116">
        <v>7</v>
      </c>
      <c r="G20" s="116">
        <v>22</v>
      </c>
      <c r="H20" s="116">
        <v>191</v>
      </c>
      <c r="I20" s="117">
        <f t="shared" si="4"/>
        <v>220</v>
      </c>
      <c r="J20" s="110">
        <f t="shared" si="0"/>
        <v>363</v>
      </c>
      <c r="K20" s="111">
        <f t="shared" si="1"/>
        <v>0.3939393939393939</v>
      </c>
      <c r="L20" s="112">
        <f t="shared" si="2"/>
        <v>0.14325068870523416</v>
      </c>
    </row>
    <row r="21" spans="1:12" ht="12.75">
      <c r="A21" s="107" t="s">
        <v>112</v>
      </c>
      <c r="B21" s="115" t="s">
        <v>61</v>
      </c>
      <c r="C21" s="116">
        <v>13</v>
      </c>
      <c r="D21" s="116">
        <v>21</v>
      </c>
      <c r="E21" s="117">
        <f t="shared" si="3"/>
        <v>34</v>
      </c>
      <c r="F21" s="116">
        <v>2</v>
      </c>
      <c r="G21" s="116">
        <v>22</v>
      </c>
      <c r="H21" s="116">
        <v>58</v>
      </c>
      <c r="I21" s="117">
        <f t="shared" si="4"/>
        <v>82</v>
      </c>
      <c r="J21" s="110">
        <f t="shared" si="0"/>
        <v>116</v>
      </c>
      <c r="K21" s="111">
        <f t="shared" si="1"/>
        <v>0.29310344827586204</v>
      </c>
      <c r="L21" s="112">
        <f t="shared" si="2"/>
        <v>0.31896551724137934</v>
      </c>
    </row>
    <row r="22" spans="1:12" ht="12.75">
      <c r="A22" s="107" t="s">
        <v>113</v>
      </c>
      <c r="B22" s="115" t="s">
        <v>11</v>
      </c>
      <c r="C22" s="116">
        <v>332</v>
      </c>
      <c r="D22" s="116">
        <v>358</v>
      </c>
      <c r="E22" s="117">
        <f t="shared" si="3"/>
        <v>690</v>
      </c>
      <c r="F22" s="116">
        <v>47</v>
      </c>
      <c r="G22" s="116">
        <v>232</v>
      </c>
      <c r="H22" s="116">
        <v>1461</v>
      </c>
      <c r="I22" s="117">
        <f t="shared" si="4"/>
        <v>1740</v>
      </c>
      <c r="J22" s="110">
        <f t="shared" si="0"/>
        <v>2430</v>
      </c>
      <c r="K22" s="111">
        <f t="shared" si="1"/>
        <v>0.2839506172839506</v>
      </c>
      <c r="L22" s="112">
        <f t="shared" si="2"/>
        <v>0.251440329218107</v>
      </c>
    </row>
    <row r="23" spans="1:12" ht="12.75">
      <c r="A23" s="107" t="s">
        <v>113</v>
      </c>
      <c r="B23" s="115" t="s">
        <v>31</v>
      </c>
      <c r="C23" s="116">
        <v>107</v>
      </c>
      <c r="D23" s="116">
        <v>218</v>
      </c>
      <c r="E23" s="117">
        <f t="shared" si="3"/>
        <v>325</v>
      </c>
      <c r="F23" s="116">
        <v>40</v>
      </c>
      <c r="G23" s="116">
        <v>175</v>
      </c>
      <c r="H23" s="116">
        <v>893</v>
      </c>
      <c r="I23" s="117">
        <f t="shared" si="4"/>
        <v>1108</v>
      </c>
      <c r="J23" s="110">
        <f t="shared" si="0"/>
        <v>1433</v>
      </c>
      <c r="K23" s="111">
        <f t="shared" si="1"/>
        <v>0.22679692951849267</v>
      </c>
      <c r="L23" s="112">
        <f t="shared" si="2"/>
        <v>0.22470341939986044</v>
      </c>
    </row>
    <row r="24" spans="1:12" ht="12.75">
      <c r="A24" s="107" t="s">
        <v>114</v>
      </c>
      <c r="B24" s="115" t="s">
        <v>37</v>
      </c>
      <c r="C24" s="116">
        <v>33</v>
      </c>
      <c r="D24" s="116">
        <v>59</v>
      </c>
      <c r="E24" s="117">
        <f t="shared" si="3"/>
        <v>92</v>
      </c>
      <c r="F24" s="116">
        <v>2</v>
      </c>
      <c r="G24" s="116">
        <v>41</v>
      </c>
      <c r="H24" s="116">
        <v>210</v>
      </c>
      <c r="I24" s="117">
        <f t="shared" si="4"/>
        <v>253</v>
      </c>
      <c r="J24" s="110">
        <f t="shared" si="0"/>
        <v>345</v>
      </c>
      <c r="K24" s="111">
        <f t="shared" si="1"/>
        <v>0.26666666666666666</v>
      </c>
      <c r="L24" s="112">
        <f t="shared" si="2"/>
        <v>0.22028985507246376</v>
      </c>
    </row>
    <row r="25" spans="1:12" ht="12.75">
      <c r="A25" s="107" t="s">
        <v>104</v>
      </c>
      <c r="B25" s="115" t="s">
        <v>48</v>
      </c>
      <c r="C25" s="116">
        <v>13</v>
      </c>
      <c r="D25" s="116">
        <v>24</v>
      </c>
      <c r="E25" s="117">
        <f t="shared" si="3"/>
        <v>37</v>
      </c>
      <c r="F25" s="116">
        <v>8</v>
      </c>
      <c r="G25" s="116">
        <v>15</v>
      </c>
      <c r="H25" s="116">
        <v>54</v>
      </c>
      <c r="I25" s="117">
        <f t="shared" si="4"/>
        <v>77</v>
      </c>
      <c r="J25" s="110">
        <f t="shared" si="0"/>
        <v>114</v>
      </c>
      <c r="K25" s="111">
        <f t="shared" si="1"/>
        <v>0.32456140350877194</v>
      </c>
      <c r="L25" s="112">
        <f t="shared" si="2"/>
        <v>0.3157894736842105</v>
      </c>
    </row>
    <row r="26" spans="1:12" ht="12.75">
      <c r="A26" s="107" t="s">
        <v>115</v>
      </c>
      <c r="B26" s="115" t="s">
        <v>26</v>
      </c>
      <c r="C26" s="116">
        <v>299</v>
      </c>
      <c r="D26" s="116">
        <v>357</v>
      </c>
      <c r="E26" s="117">
        <f t="shared" si="3"/>
        <v>656</v>
      </c>
      <c r="F26" s="116">
        <v>57</v>
      </c>
      <c r="G26" s="116">
        <v>204</v>
      </c>
      <c r="H26" s="116">
        <v>1154</v>
      </c>
      <c r="I26" s="117">
        <f t="shared" si="4"/>
        <v>1415</v>
      </c>
      <c r="J26" s="110">
        <f t="shared" si="0"/>
        <v>2071</v>
      </c>
      <c r="K26" s="111">
        <f t="shared" si="1"/>
        <v>0.31675519072911634</v>
      </c>
      <c r="L26" s="112">
        <f t="shared" si="2"/>
        <v>0.27040077257363593</v>
      </c>
    </row>
    <row r="27" spans="1:12" ht="12.75">
      <c r="A27" s="107" t="s">
        <v>113</v>
      </c>
      <c r="B27" s="115" t="s">
        <v>41</v>
      </c>
      <c r="C27" s="116">
        <v>26</v>
      </c>
      <c r="D27" s="116">
        <v>90</v>
      </c>
      <c r="E27" s="117">
        <f t="shared" si="3"/>
        <v>116</v>
      </c>
      <c r="F27" s="116">
        <v>3</v>
      </c>
      <c r="G27" s="116">
        <v>25</v>
      </c>
      <c r="H27" s="116">
        <v>249</v>
      </c>
      <c r="I27" s="117">
        <f t="shared" si="4"/>
        <v>277</v>
      </c>
      <c r="J27" s="110">
        <f t="shared" si="0"/>
        <v>393</v>
      </c>
      <c r="K27" s="111">
        <f t="shared" si="1"/>
        <v>0.2951653944020356</v>
      </c>
      <c r="L27" s="112">
        <f t="shared" si="2"/>
        <v>0.13740458015267176</v>
      </c>
    </row>
    <row r="28" spans="1:12" ht="12.75">
      <c r="A28" s="107" t="s">
        <v>116</v>
      </c>
      <c r="B28" s="115" t="s">
        <v>42</v>
      </c>
      <c r="C28" s="116">
        <v>28</v>
      </c>
      <c r="D28" s="116">
        <v>25</v>
      </c>
      <c r="E28" s="117">
        <f t="shared" si="3"/>
        <v>53</v>
      </c>
      <c r="F28" s="117">
        <v>0</v>
      </c>
      <c r="G28" s="116">
        <v>47</v>
      </c>
      <c r="H28" s="116">
        <v>141</v>
      </c>
      <c r="I28" s="117">
        <f t="shared" si="4"/>
        <v>188</v>
      </c>
      <c r="J28" s="110">
        <f t="shared" si="0"/>
        <v>241</v>
      </c>
      <c r="K28" s="111">
        <f t="shared" si="1"/>
        <v>0.21991701244813278</v>
      </c>
      <c r="L28" s="112">
        <f t="shared" si="2"/>
        <v>0.3112033195020747</v>
      </c>
    </row>
    <row r="29" spans="1:12" ht="12.75">
      <c r="A29" s="107" t="s">
        <v>91</v>
      </c>
      <c r="B29" s="115" t="s">
        <v>55</v>
      </c>
      <c r="C29" s="116">
        <v>29</v>
      </c>
      <c r="D29" s="116">
        <v>83</v>
      </c>
      <c r="E29" s="117">
        <f t="shared" si="3"/>
        <v>112</v>
      </c>
      <c r="F29" s="116">
        <v>11</v>
      </c>
      <c r="G29" s="116">
        <v>25</v>
      </c>
      <c r="H29" s="116">
        <v>110</v>
      </c>
      <c r="I29" s="117">
        <f t="shared" si="4"/>
        <v>146</v>
      </c>
      <c r="J29" s="110">
        <f t="shared" si="0"/>
        <v>258</v>
      </c>
      <c r="K29" s="111">
        <f t="shared" si="1"/>
        <v>0.43410852713178294</v>
      </c>
      <c r="L29" s="112">
        <f t="shared" si="2"/>
        <v>0.25193798449612403</v>
      </c>
    </row>
    <row r="30" spans="1:12" ht="12.75">
      <c r="A30" s="107" t="s">
        <v>95</v>
      </c>
      <c r="B30" s="115" t="s">
        <v>52</v>
      </c>
      <c r="C30" s="116">
        <v>1</v>
      </c>
      <c r="D30" s="116">
        <v>4</v>
      </c>
      <c r="E30" s="117">
        <f t="shared" si="3"/>
        <v>5</v>
      </c>
      <c r="F30" s="116">
        <v>1</v>
      </c>
      <c r="G30" s="116">
        <v>3</v>
      </c>
      <c r="H30" s="116">
        <v>7</v>
      </c>
      <c r="I30" s="117">
        <f t="shared" si="4"/>
        <v>11</v>
      </c>
      <c r="J30" s="110">
        <f t="shared" si="0"/>
        <v>16</v>
      </c>
      <c r="K30" s="111">
        <f t="shared" si="1"/>
        <v>0.3125</v>
      </c>
      <c r="L30" s="112">
        <f t="shared" si="2"/>
        <v>0.3125</v>
      </c>
    </row>
    <row r="31" spans="1:12" ht="12.75">
      <c r="A31" s="107" t="s">
        <v>117</v>
      </c>
      <c r="B31" s="115" t="s">
        <v>47</v>
      </c>
      <c r="C31" s="116">
        <v>8</v>
      </c>
      <c r="D31" s="116">
        <v>15</v>
      </c>
      <c r="E31" s="117">
        <f t="shared" si="3"/>
        <v>23</v>
      </c>
      <c r="F31" s="116">
        <v>6</v>
      </c>
      <c r="G31" s="116">
        <v>7</v>
      </c>
      <c r="H31" s="116">
        <v>52</v>
      </c>
      <c r="I31" s="117">
        <f t="shared" si="4"/>
        <v>65</v>
      </c>
      <c r="J31" s="110">
        <f t="shared" si="0"/>
        <v>88</v>
      </c>
      <c r="K31" s="111">
        <f t="shared" si="1"/>
        <v>0.26136363636363635</v>
      </c>
      <c r="L31" s="112">
        <f t="shared" si="2"/>
        <v>0.23863636363636365</v>
      </c>
    </row>
    <row r="32" spans="1:12" ht="12.75">
      <c r="A32" s="107" t="s">
        <v>91</v>
      </c>
      <c r="B32" s="115" t="s">
        <v>56</v>
      </c>
      <c r="C32" s="116">
        <v>3</v>
      </c>
      <c r="D32" s="116">
        <v>18</v>
      </c>
      <c r="E32" s="117">
        <f t="shared" si="3"/>
        <v>21</v>
      </c>
      <c r="F32" s="116">
        <v>5</v>
      </c>
      <c r="G32" s="116">
        <v>6</v>
      </c>
      <c r="H32" s="116">
        <v>43</v>
      </c>
      <c r="I32" s="117">
        <f t="shared" si="4"/>
        <v>54</v>
      </c>
      <c r="J32" s="110">
        <f t="shared" si="0"/>
        <v>75</v>
      </c>
      <c r="K32" s="111">
        <f t="shared" si="1"/>
        <v>0.28</v>
      </c>
      <c r="L32" s="112">
        <f t="shared" si="2"/>
        <v>0.18666666666666668</v>
      </c>
    </row>
    <row r="33" spans="1:12" ht="12.75">
      <c r="A33" s="107" t="s">
        <v>92</v>
      </c>
      <c r="B33" s="115" t="s">
        <v>2</v>
      </c>
      <c r="C33" s="116">
        <v>127</v>
      </c>
      <c r="D33" s="116">
        <v>233</v>
      </c>
      <c r="E33" s="117">
        <f t="shared" si="3"/>
        <v>360</v>
      </c>
      <c r="F33" s="116">
        <v>15</v>
      </c>
      <c r="G33" s="116">
        <v>103</v>
      </c>
      <c r="H33" s="116">
        <v>647</v>
      </c>
      <c r="I33" s="117">
        <f t="shared" si="4"/>
        <v>765</v>
      </c>
      <c r="J33" s="110">
        <f t="shared" si="0"/>
        <v>1125</v>
      </c>
      <c r="K33" s="111">
        <f t="shared" si="1"/>
        <v>0.32</v>
      </c>
      <c r="L33" s="112">
        <f t="shared" si="2"/>
        <v>0.21777777777777776</v>
      </c>
    </row>
    <row r="34" spans="1:12" ht="12.75">
      <c r="A34" s="107" t="s">
        <v>91</v>
      </c>
      <c r="B34" s="115" t="s">
        <v>46</v>
      </c>
      <c r="C34" s="116">
        <v>8</v>
      </c>
      <c r="D34" s="116">
        <v>42</v>
      </c>
      <c r="E34" s="117">
        <f t="shared" si="3"/>
        <v>50</v>
      </c>
      <c r="F34" s="116">
        <v>13</v>
      </c>
      <c r="G34" s="116">
        <v>12</v>
      </c>
      <c r="H34" s="116">
        <v>106</v>
      </c>
      <c r="I34" s="117">
        <f t="shared" si="4"/>
        <v>131</v>
      </c>
      <c r="J34" s="110">
        <f t="shared" si="0"/>
        <v>181</v>
      </c>
      <c r="K34" s="111">
        <f t="shared" si="1"/>
        <v>0.27624309392265195</v>
      </c>
      <c r="L34" s="112">
        <f t="shared" si="2"/>
        <v>0.18232044198895028</v>
      </c>
    </row>
    <row r="35" spans="1:12" ht="12.75">
      <c r="A35" s="107" t="s">
        <v>107</v>
      </c>
      <c r="B35" s="115" t="s">
        <v>38</v>
      </c>
      <c r="C35" s="116">
        <v>50</v>
      </c>
      <c r="D35" s="116">
        <v>86</v>
      </c>
      <c r="E35" s="117">
        <f t="shared" si="3"/>
        <v>136</v>
      </c>
      <c r="F35" s="116">
        <v>17</v>
      </c>
      <c r="G35" s="116">
        <v>60</v>
      </c>
      <c r="H35" s="116">
        <v>269</v>
      </c>
      <c r="I35" s="117">
        <f t="shared" si="4"/>
        <v>346</v>
      </c>
      <c r="J35" s="110">
        <f t="shared" si="0"/>
        <v>482</v>
      </c>
      <c r="K35" s="111">
        <f t="shared" si="1"/>
        <v>0.2821576763485477</v>
      </c>
      <c r="L35" s="112">
        <f t="shared" si="2"/>
        <v>0.26348547717842324</v>
      </c>
    </row>
    <row r="36" spans="1:12" ht="12.75">
      <c r="A36" s="107" t="s">
        <v>118</v>
      </c>
      <c r="B36" s="115" t="s">
        <v>57</v>
      </c>
      <c r="C36" s="116">
        <v>56</v>
      </c>
      <c r="D36" s="116">
        <v>105</v>
      </c>
      <c r="E36" s="117">
        <f t="shared" si="3"/>
        <v>161</v>
      </c>
      <c r="F36" s="116">
        <v>46</v>
      </c>
      <c r="G36" s="116">
        <v>96</v>
      </c>
      <c r="H36" s="116">
        <v>296</v>
      </c>
      <c r="I36" s="117">
        <f t="shared" si="4"/>
        <v>438</v>
      </c>
      <c r="J36" s="110">
        <f t="shared" si="0"/>
        <v>599</v>
      </c>
      <c r="K36" s="111">
        <f t="shared" si="1"/>
        <v>0.2687813021702838</v>
      </c>
      <c r="L36" s="112">
        <f t="shared" si="2"/>
        <v>0.330550918196995</v>
      </c>
    </row>
    <row r="37" spans="1:12" ht="12.75">
      <c r="A37" s="107" t="s">
        <v>92</v>
      </c>
      <c r="B37" s="115" t="s">
        <v>12</v>
      </c>
      <c r="C37" s="116">
        <v>440</v>
      </c>
      <c r="D37" s="116">
        <v>1123</v>
      </c>
      <c r="E37" s="117">
        <f t="shared" si="3"/>
        <v>1563</v>
      </c>
      <c r="F37" s="116">
        <v>17</v>
      </c>
      <c r="G37" s="116">
        <v>194</v>
      </c>
      <c r="H37" s="116">
        <v>2307</v>
      </c>
      <c r="I37" s="117">
        <f t="shared" si="4"/>
        <v>2518</v>
      </c>
      <c r="J37" s="110">
        <f t="shared" si="0"/>
        <v>4081</v>
      </c>
      <c r="K37" s="111">
        <f t="shared" si="1"/>
        <v>0.3829943641264396</v>
      </c>
      <c r="L37" s="112">
        <f t="shared" si="2"/>
        <v>0.1595197255574614</v>
      </c>
    </row>
    <row r="38" spans="1:12" ht="12.75">
      <c r="A38" s="107" t="s">
        <v>93</v>
      </c>
      <c r="B38" s="115" t="s">
        <v>32</v>
      </c>
      <c r="C38" s="116">
        <v>110</v>
      </c>
      <c r="D38" s="116">
        <v>218</v>
      </c>
      <c r="E38" s="117">
        <f t="shared" si="3"/>
        <v>328</v>
      </c>
      <c r="F38" s="116">
        <v>66</v>
      </c>
      <c r="G38" s="116">
        <v>86</v>
      </c>
      <c r="H38" s="116">
        <v>607</v>
      </c>
      <c r="I38" s="117">
        <f t="shared" si="4"/>
        <v>759</v>
      </c>
      <c r="J38" s="110">
        <f aca="true" t="shared" si="5" ref="J38:J69">E38+I38</f>
        <v>1087</v>
      </c>
      <c r="K38" s="111">
        <f aca="true" t="shared" si="6" ref="K38:K69">E38/J38</f>
        <v>0.3017479300827967</v>
      </c>
      <c r="L38" s="112">
        <f aca="true" t="shared" si="7" ref="L38:L69">(C38+F38+G38)/J38</f>
        <v>0.24103035878564857</v>
      </c>
    </row>
    <row r="39" spans="1:12" ht="12.75">
      <c r="A39" s="107" t="s">
        <v>94</v>
      </c>
      <c r="B39" s="115" t="s">
        <v>13</v>
      </c>
      <c r="C39" s="116">
        <v>211</v>
      </c>
      <c r="D39" s="116">
        <v>404</v>
      </c>
      <c r="E39" s="117">
        <f t="shared" si="3"/>
        <v>615</v>
      </c>
      <c r="F39" s="116">
        <v>35</v>
      </c>
      <c r="G39" s="116">
        <v>242</v>
      </c>
      <c r="H39" s="116">
        <v>1137</v>
      </c>
      <c r="I39" s="117">
        <f t="shared" si="4"/>
        <v>1414</v>
      </c>
      <c r="J39" s="110">
        <f t="shared" si="5"/>
        <v>2029</v>
      </c>
      <c r="K39" s="111">
        <f t="shared" si="6"/>
        <v>0.30310497782158696</v>
      </c>
      <c r="L39" s="112">
        <f t="shared" si="7"/>
        <v>0.2405125677673731</v>
      </c>
    </row>
    <row r="40" spans="1:12" ht="12.75">
      <c r="A40" s="107" t="s">
        <v>113</v>
      </c>
      <c r="B40" s="115" t="s">
        <v>62</v>
      </c>
      <c r="C40" s="116">
        <v>29</v>
      </c>
      <c r="D40" s="116">
        <v>68</v>
      </c>
      <c r="E40" s="117">
        <f t="shared" si="3"/>
        <v>97</v>
      </c>
      <c r="F40" s="116">
        <v>37</v>
      </c>
      <c r="G40" s="116">
        <v>26</v>
      </c>
      <c r="H40" s="116">
        <v>176</v>
      </c>
      <c r="I40" s="117">
        <f t="shared" si="4"/>
        <v>239</v>
      </c>
      <c r="J40" s="110">
        <f t="shared" si="5"/>
        <v>336</v>
      </c>
      <c r="K40" s="111">
        <f t="shared" si="6"/>
        <v>0.28869047619047616</v>
      </c>
      <c r="L40" s="112">
        <f t="shared" si="7"/>
        <v>0.27380952380952384</v>
      </c>
    </row>
    <row r="41" spans="1:12" ht="12.75">
      <c r="A41" s="107" t="s">
        <v>95</v>
      </c>
      <c r="B41" s="115" t="s">
        <v>34</v>
      </c>
      <c r="C41" s="116">
        <v>65</v>
      </c>
      <c r="D41" s="116">
        <v>186</v>
      </c>
      <c r="E41" s="117">
        <f t="shared" si="3"/>
        <v>251</v>
      </c>
      <c r="F41" s="116">
        <v>2</v>
      </c>
      <c r="G41" s="116">
        <v>49</v>
      </c>
      <c r="H41" s="116">
        <v>360</v>
      </c>
      <c r="I41" s="117">
        <f t="shared" si="4"/>
        <v>411</v>
      </c>
      <c r="J41" s="110">
        <f t="shared" si="5"/>
        <v>662</v>
      </c>
      <c r="K41" s="111">
        <f t="shared" si="6"/>
        <v>0.37915407854984895</v>
      </c>
      <c r="L41" s="112">
        <f t="shared" si="7"/>
        <v>0.17522658610271905</v>
      </c>
    </row>
    <row r="42" spans="1:12" ht="12.75">
      <c r="A42" s="107" t="s">
        <v>106</v>
      </c>
      <c r="B42" s="115" t="s">
        <v>14</v>
      </c>
      <c r="C42" s="116">
        <v>74</v>
      </c>
      <c r="D42" s="116">
        <v>169</v>
      </c>
      <c r="E42" s="117">
        <f t="shared" si="3"/>
        <v>243</v>
      </c>
      <c r="F42" s="116">
        <v>4</v>
      </c>
      <c r="G42" s="116">
        <v>132</v>
      </c>
      <c r="H42" s="116">
        <v>831</v>
      </c>
      <c r="I42" s="117">
        <f t="shared" si="4"/>
        <v>967</v>
      </c>
      <c r="J42" s="110">
        <f t="shared" si="5"/>
        <v>1210</v>
      </c>
      <c r="K42" s="111">
        <f t="shared" si="6"/>
        <v>0.20082644628099172</v>
      </c>
      <c r="L42" s="112">
        <f t="shared" si="7"/>
        <v>0.17355371900826447</v>
      </c>
    </row>
    <row r="43" spans="1:12" ht="12.75">
      <c r="A43" s="107" t="s">
        <v>96</v>
      </c>
      <c r="B43" s="115" t="s">
        <v>49</v>
      </c>
      <c r="C43" s="116">
        <v>6</v>
      </c>
      <c r="D43" s="116">
        <v>35</v>
      </c>
      <c r="E43" s="117">
        <f t="shared" si="3"/>
        <v>41</v>
      </c>
      <c r="F43" s="116">
        <v>9</v>
      </c>
      <c r="G43" s="116">
        <v>4</v>
      </c>
      <c r="H43" s="116">
        <v>139</v>
      </c>
      <c r="I43" s="117">
        <f t="shared" si="4"/>
        <v>152</v>
      </c>
      <c r="J43" s="110">
        <f t="shared" si="5"/>
        <v>193</v>
      </c>
      <c r="K43" s="111">
        <f t="shared" si="6"/>
        <v>0.21243523316062177</v>
      </c>
      <c r="L43" s="112">
        <f t="shared" si="7"/>
        <v>0.09844559585492228</v>
      </c>
    </row>
    <row r="44" spans="1:12" ht="12.75">
      <c r="A44" s="107" t="s">
        <v>102</v>
      </c>
      <c r="B44" s="115" t="s">
        <v>15</v>
      </c>
      <c r="C44" s="116">
        <v>435</v>
      </c>
      <c r="D44" s="116">
        <v>623</v>
      </c>
      <c r="E44" s="117">
        <f t="shared" si="3"/>
        <v>1058</v>
      </c>
      <c r="F44" s="116">
        <v>17</v>
      </c>
      <c r="G44" s="116">
        <v>437</v>
      </c>
      <c r="H44" s="116">
        <v>2291</v>
      </c>
      <c r="I44" s="117">
        <f t="shared" si="4"/>
        <v>2745</v>
      </c>
      <c r="J44" s="110">
        <f t="shared" si="5"/>
        <v>3803</v>
      </c>
      <c r="K44" s="111">
        <f t="shared" si="6"/>
        <v>0.27820141993163294</v>
      </c>
      <c r="L44" s="112">
        <f t="shared" si="7"/>
        <v>0.23376281882724165</v>
      </c>
    </row>
    <row r="45" spans="1:12" ht="12.75">
      <c r="A45" s="107" t="s">
        <v>106</v>
      </c>
      <c r="B45" s="115" t="s">
        <v>16</v>
      </c>
      <c r="C45" s="116">
        <v>335</v>
      </c>
      <c r="D45" s="116">
        <v>612</v>
      </c>
      <c r="E45" s="117">
        <f t="shared" si="3"/>
        <v>947</v>
      </c>
      <c r="F45" s="116">
        <v>21</v>
      </c>
      <c r="G45" s="116">
        <v>243</v>
      </c>
      <c r="H45" s="116">
        <v>1589</v>
      </c>
      <c r="I45" s="117">
        <f t="shared" si="4"/>
        <v>1853</v>
      </c>
      <c r="J45" s="110">
        <f t="shared" si="5"/>
        <v>2800</v>
      </c>
      <c r="K45" s="111">
        <f t="shared" si="6"/>
        <v>0.3382142857142857</v>
      </c>
      <c r="L45" s="112">
        <f t="shared" si="7"/>
        <v>0.21392857142857144</v>
      </c>
    </row>
    <row r="46" spans="1:12" ht="12.75">
      <c r="A46" s="107" t="s">
        <v>96</v>
      </c>
      <c r="B46" s="115" t="s">
        <v>58</v>
      </c>
      <c r="C46" s="116">
        <v>4</v>
      </c>
      <c r="D46" s="116">
        <v>13</v>
      </c>
      <c r="E46" s="117">
        <f t="shared" si="3"/>
        <v>17</v>
      </c>
      <c r="F46" s="116">
        <v>1</v>
      </c>
      <c r="G46" s="116">
        <v>5</v>
      </c>
      <c r="H46" s="116">
        <v>36</v>
      </c>
      <c r="I46" s="117">
        <f t="shared" si="4"/>
        <v>42</v>
      </c>
      <c r="J46" s="110">
        <f t="shared" si="5"/>
        <v>59</v>
      </c>
      <c r="K46" s="111">
        <f t="shared" si="6"/>
        <v>0.288135593220339</v>
      </c>
      <c r="L46" s="112">
        <f t="shared" si="7"/>
        <v>0.1694915254237288</v>
      </c>
    </row>
    <row r="47" spans="1:12" ht="12.75">
      <c r="A47" s="107" t="s">
        <v>97</v>
      </c>
      <c r="B47" s="115" t="s">
        <v>27</v>
      </c>
      <c r="C47" s="116">
        <v>50</v>
      </c>
      <c r="D47" s="116">
        <v>101</v>
      </c>
      <c r="E47" s="117">
        <f t="shared" si="3"/>
        <v>151</v>
      </c>
      <c r="F47" s="116">
        <v>2</v>
      </c>
      <c r="G47" s="116">
        <v>65</v>
      </c>
      <c r="H47" s="116">
        <v>346</v>
      </c>
      <c r="I47" s="117">
        <f t="shared" si="4"/>
        <v>413</v>
      </c>
      <c r="J47" s="110">
        <f t="shared" si="5"/>
        <v>564</v>
      </c>
      <c r="K47" s="111">
        <f t="shared" si="6"/>
        <v>0.26773049645390073</v>
      </c>
      <c r="L47" s="112">
        <f t="shared" si="7"/>
        <v>0.2074468085106383</v>
      </c>
    </row>
    <row r="48" spans="1:12" ht="12.75">
      <c r="A48" s="107" t="s">
        <v>98</v>
      </c>
      <c r="B48" s="115" t="s">
        <v>17</v>
      </c>
      <c r="C48" s="116">
        <v>179</v>
      </c>
      <c r="D48" s="116">
        <v>329</v>
      </c>
      <c r="E48" s="117">
        <f t="shared" si="3"/>
        <v>508</v>
      </c>
      <c r="F48" s="116">
        <v>7</v>
      </c>
      <c r="G48" s="116">
        <v>292</v>
      </c>
      <c r="H48" s="116">
        <v>1204</v>
      </c>
      <c r="I48" s="117">
        <f t="shared" si="4"/>
        <v>1503</v>
      </c>
      <c r="J48" s="110">
        <f t="shared" si="5"/>
        <v>2011</v>
      </c>
      <c r="K48" s="111">
        <f t="shared" si="6"/>
        <v>0.25261064147190454</v>
      </c>
      <c r="L48" s="112">
        <f t="shared" si="7"/>
        <v>0.23769269020387868</v>
      </c>
    </row>
    <row r="49" spans="1:12" ht="12.75">
      <c r="A49" s="107" t="s">
        <v>99</v>
      </c>
      <c r="B49" s="115" t="s">
        <v>59</v>
      </c>
      <c r="C49" s="116">
        <v>52</v>
      </c>
      <c r="D49" s="116">
        <v>101</v>
      </c>
      <c r="E49" s="117">
        <f t="shared" si="3"/>
        <v>153</v>
      </c>
      <c r="F49" s="116">
        <v>5</v>
      </c>
      <c r="G49" s="116">
        <v>29</v>
      </c>
      <c r="H49" s="116">
        <v>208</v>
      </c>
      <c r="I49" s="117">
        <f t="shared" si="4"/>
        <v>242</v>
      </c>
      <c r="J49" s="110">
        <f t="shared" si="5"/>
        <v>395</v>
      </c>
      <c r="K49" s="111">
        <f t="shared" si="6"/>
        <v>0.38734177215189874</v>
      </c>
      <c r="L49" s="112">
        <f t="shared" si="7"/>
        <v>0.21772151898734177</v>
      </c>
    </row>
    <row r="50" spans="1:12" ht="12.75">
      <c r="A50" s="107" t="s">
        <v>92</v>
      </c>
      <c r="B50" s="115" t="s">
        <v>3</v>
      </c>
      <c r="C50" s="116">
        <v>95</v>
      </c>
      <c r="D50" s="116">
        <v>216</v>
      </c>
      <c r="E50" s="117">
        <f t="shared" si="3"/>
        <v>311</v>
      </c>
      <c r="F50" s="116">
        <v>5</v>
      </c>
      <c r="G50" s="116">
        <v>92</v>
      </c>
      <c r="H50" s="116">
        <v>751</v>
      </c>
      <c r="I50" s="117">
        <f t="shared" si="4"/>
        <v>848</v>
      </c>
      <c r="J50" s="110">
        <f t="shared" si="5"/>
        <v>1159</v>
      </c>
      <c r="K50" s="111">
        <f t="shared" si="6"/>
        <v>0.26833477135461603</v>
      </c>
      <c r="L50" s="112">
        <f t="shared" si="7"/>
        <v>0.16566005176876616</v>
      </c>
    </row>
    <row r="51" spans="1:12" ht="12.75">
      <c r="A51" s="107" t="s">
        <v>108</v>
      </c>
      <c r="B51" s="115" t="s">
        <v>4</v>
      </c>
      <c r="C51" s="116">
        <v>318</v>
      </c>
      <c r="D51" s="116">
        <v>737</v>
      </c>
      <c r="E51" s="117">
        <f t="shared" si="3"/>
        <v>1055</v>
      </c>
      <c r="F51" s="116">
        <v>12</v>
      </c>
      <c r="G51" s="116">
        <v>338</v>
      </c>
      <c r="H51" s="116">
        <v>2186</v>
      </c>
      <c r="I51" s="117">
        <f t="shared" si="4"/>
        <v>2536</v>
      </c>
      <c r="J51" s="110">
        <f t="shared" si="5"/>
        <v>3591</v>
      </c>
      <c r="K51" s="111">
        <f t="shared" si="6"/>
        <v>0.2937900306321359</v>
      </c>
      <c r="L51" s="112">
        <f t="shared" si="7"/>
        <v>0.18602060707323864</v>
      </c>
    </row>
    <row r="52" spans="1:12" ht="12.75">
      <c r="A52" s="107" t="s">
        <v>108</v>
      </c>
      <c r="B52" s="115" t="s">
        <v>53</v>
      </c>
      <c r="C52" s="116">
        <v>83</v>
      </c>
      <c r="D52" s="116">
        <v>192</v>
      </c>
      <c r="E52" s="117">
        <f t="shared" si="3"/>
        <v>275</v>
      </c>
      <c r="F52" s="116">
        <v>44</v>
      </c>
      <c r="G52" s="116">
        <v>66</v>
      </c>
      <c r="H52" s="116">
        <v>658</v>
      </c>
      <c r="I52" s="117">
        <f t="shared" si="4"/>
        <v>768</v>
      </c>
      <c r="J52" s="110">
        <f t="shared" si="5"/>
        <v>1043</v>
      </c>
      <c r="K52" s="111">
        <f t="shared" si="6"/>
        <v>0.2636625119846596</v>
      </c>
      <c r="L52" s="112">
        <f t="shared" si="7"/>
        <v>0.1850431447746884</v>
      </c>
    </row>
    <row r="53" spans="1:12" ht="12.75">
      <c r="A53" s="107" t="s">
        <v>100</v>
      </c>
      <c r="B53" s="115" t="s">
        <v>5</v>
      </c>
      <c r="C53" s="116">
        <v>68</v>
      </c>
      <c r="D53" s="116">
        <v>265</v>
      </c>
      <c r="E53" s="117">
        <f t="shared" si="3"/>
        <v>333</v>
      </c>
      <c r="F53" s="116">
        <v>62</v>
      </c>
      <c r="G53" s="116">
        <v>112</v>
      </c>
      <c r="H53" s="116">
        <v>774</v>
      </c>
      <c r="I53" s="117">
        <f t="shared" si="4"/>
        <v>948</v>
      </c>
      <c r="J53" s="110">
        <f t="shared" si="5"/>
        <v>1281</v>
      </c>
      <c r="K53" s="111">
        <f t="shared" si="6"/>
        <v>0.25995316159250587</v>
      </c>
      <c r="L53" s="112">
        <f t="shared" si="7"/>
        <v>0.18891491022638562</v>
      </c>
    </row>
    <row r="54" spans="1:12" ht="12.75">
      <c r="A54" s="107" t="s">
        <v>101</v>
      </c>
      <c r="B54" s="115" t="s">
        <v>51</v>
      </c>
      <c r="C54" s="116">
        <v>4</v>
      </c>
      <c r="D54" s="116">
        <v>10</v>
      </c>
      <c r="E54" s="117">
        <f t="shared" si="3"/>
        <v>14</v>
      </c>
      <c r="F54" s="116">
        <v>4</v>
      </c>
      <c r="G54" s="116">
        <v>5</v>
      </c>
      <c r="H54" s="116">
        <v>33</v>
      </c>
      <c r="I54" s="117">
        <f t="shared" si="4"/>
        <v>42</v>
      </c>
      <c r="J54" s="110">
        <f t="shared" si="5"/>
        <v>56</v>
      </c>
      <c r="K54" s="111">
        <f t="shared" si="6"/>
        <v>0.25</v>
      </c>
      <c r="L54" s="112">
        <f t="shared" si="7"/>
        <v>0.23214285714285715</v>
      </c>
    </row>
    <row r="55" spans="1:12" ht="12.75">
      <c r="A55" s="107" t="s">
        <v>115</v>
      </c>
      <c r="B55" s="115" t="s">
        <v>18</v>
      </c>
      <c r="C55" s="116">
        <v>396</v>
      </c>
      <c r="D55" s="116">
        <v>559</v>
      </c>
      <c r="E55" s="117">
        <f t="shared" si="3"/>
        <v>955</v>
      </c>
      <c r="F55" s="116">
        <v>80</v>
      </c>
      <c r="G55" s="116">
        <v>277</v>
      </c>
      <c r="H55" s="116">
        <v>1900</v>
      </c>
      <c r="I55" s="117">
        <f t="shared" si="4"/>
        <v>2257</v>
      </c>
      <c r="J55" s="110">
        <f t="shared" si="5"/>
        <v>3212</v>
      </c>
      <c r="K55" s="111">
        <f t="shared" si="6"/>
        <v>0.2973225404732254</v>
      </c>
      <c r="L55" s="112">
        <f t="shared" si="7"/>
        <v>0.23443337484433374</v>
      </c>
    </row>
    <row r="56" spans="1:12" ht="12.75">
      <c r="A56" s="107" t="s">
        <v>102</v>
      </c>
      <c r="B56" s="115" t="s">
        <v>23</v>
      </c>
      <c r="C56" s="116">
        <v>82</v>
      </c>
      <c r="D56" s="116">
        <v>213</v>
      </c>
      <c r="E56" s="117">
        <f t="shared" si="3"/>
        <v>295</v>
      </c>
      <c r="F56" s="116">
        <v>4</v>
      </c>
      <c r="G56" s="116">
        <v>93</v>
      </c>
      <c r="H56" s="116">
        <v>606</v>
      </c>
      <c r="I56" s="117">
        <f t="shared" si="4"/>
        <v>703</v>
      </c>
      <c r="J56" s="110">
        <f t="shared" si="5"/>
        <v>998</v>
      </c>
      <c r="K56" s="111">
        <f t="shared" si="6"/>
        <v>0.2955911823647295</v>
      </c>
      <c r="L56" s="112">
        <f t="shared" si="7"/>
        <v>0.17935871743486975</v>
      </c>
    </row>
    <row r="57" spans="1:12" ht="12.75">
      <c r="A57" s="107" t="s">
        <v>109</v>
      </c>
      <c r="B57" s="115" t="s">
        <v>39</v>
      </c>
      <c r="C57" s="116">
        <v>38</v>
      </c>
      <c r="D57" s="116">
        <v>87</v>
      </c>
      <c r="E57" s="117">
        <f t="shared" si="3"/>
        <v>125</v>
      </c>
      <c r="F57" s="116">
        <v>25</v>
      </c>
      <c r="G57" s="116">
        <v>40</v>
      </c>
      <c r="H57" s="116">
        <v>345</v>
      </c>
      <c r="I57" s="117">
        <f t="shared" si="4"/>
        <v>410</v>
      </c>
      <c r="J57" s="110">
        <f t="shared" si="5"/>
        <v>535</v>
      </c>
      <c r="K57" s="111">
        <f t="shared" si="6"/>
        <v>0.2336448598130841</v>
      </c>
      <c r="L57" s="112">
        <f t="shared" si="7"/>
        <v>0.1925233644859813</v>
      </c>
    </row>
    <row r="58" spans="1:12" ht="12.75">
      <c r="A58" s="107" t="s">
        <v>92</v>
      </c>
      <c r="B58" s="115" t="s">
        <v>19</v>
      </c>
      <c r="C58" s="116">
        <v>1138</v>
      </c>
      <c r="D58" s="116">
        <v>1223</v>
      </c>
      <c r="E58" s="117">
        <f t="shared" si="3"/>
        <v>2361</v>
      </c>
      <c r="F58" s="116">
        <v>156</v>
      </c>
      <c r="G58" s="116">
        <v>887</v>
      </c>
      <c r="H58" s="116">
        <v>3610</v>
      </c>
      <c r="I58" s="117">
        <f t="shared" si="4"/>
        <v>4653</v>
      </c>
      <c r="J58" s="110">
        <f t="shared" si="5"/>
        <v>7014</v>
      </c>
      <c r="K58" s="111">
        <f t="shared" si="6"/>
        <v>0.3366124893071001</v>
      </c>
      <c r="L58" s="112">
        <f t="shared" si="7"/>
        <v>0.3109495295124038</v>
      </c>
    </row>
    <row r="59" spans="1:12" ht="12.75">
      <c r="A59" s="107" t="s">
        <v>108</v>
      </c>
      <c r="B59" s="115" t="s">
        <v>20</v>
      </c>
      <c r="C59" s="116">
        <v>386</v>
      </c>
      <c r="D59" s="116">
        <v>611</v>
      </c>
      <c r="E59" s="117">
        <f t="shared" si="3"/>
        <v>997</v>
      </c>
      <c r="F59" s="116">
        <v>44</v>
      </c>
      <c r="G59" s="116">
        <v>298</v>
      </c>
      <c r="H59" s="116">
        <v>1680</v>
      </c>
      <c r="I59" s="117">
        <f t="shared" si="4"/>
        <v>2022</v>
      </c>
      <c r="J59" s="110">
        <f t="shared" si="5"/>
        <v>3019</v>
      </c>
      <c r="K59" s="111">
        <f t="shared" si="6"/>
        <v>0.3302418019211659</v>
      </c>
      <c r="L59" s="112">
        <f t="shared" si="7"/>
        <v>0.24113945014905597</v>
      </c>
    </row>
    <row r="60" spans="1:12" ht="12.75">
      <c r="A60" s="107" t="s">
        <v>109</v>
      </c>
      <c r="B60" s="115" t="s">
        <v>30</v>
      </c>
      <c r="C60" s="116">
        <v>31</v>
      </c>
      <c r="D60" s="116">
        <v>63</v>
      </c>
      <c r="E60" s="117">
        <f t="shared" si="3"/>
        <v>94</v>
      </c>
      <c r="F60" s="116">
        <v>45</v>
      </c>
      <c r="G60" s="116">
        <v>48</v>
      </c>
      <c r="H60" s="116">
        <v>317</v>
      </c>
      <c r="I60" s="117">
        <f t="shared" si="4"/>
        <v>410</v>
      </c>
      <c r="J60" s="110">
        <f t="shared" si="5"/>
        <v>504</v>
      </c>
      <c r="K60" s="111">
        <f t="shared" si="6"/>
        <v>0.1865079365079365</v>
      </c>
      <c r="L60" s="112">
        <f t="shared" si="7"/>
        <v>0.24603174603174602</v>
      </c>
    </row>
    <row r="61" spans="1:16" ht="12.75">
      <c r="A61" s="107" t="s">
        <v>92</v>
      </c>
      <c r="B61" s="115" t="s">
        <v>21</v>
      </c>
      <c r="C61" s="116">
        <v>505</v>
      </c>
      <c r="D61" s="116">
        <v>280</v>
      </c>
      <c r="E61" s="117">
        <f t="shared" si="3"/>
        <v>785</v>
      </c>
      <c r="F61" s="116">
        <v>40</v>
      </c>
      <c r="G61" s="116">
        <v>418</v>
      </c>
      <c r="H61" s="116">
        <v>833</v>
      </c>
      <c r="I61" s="117">
        <f t="shared" si="4"/>
        <v>1291</v>
      </c>
      <c r="J61" s="110">
        <f t="shared" si="5"/>
        <v>2076</v>
      </c>
      <c r="K61" s="111">
        <f t="shared" si="6"/>
        <v>0.378131021194605</v>
      </c>
      <c r="L61" s="112">
        <f t="shared" si="7"/>
        <v>0.4638728323699422</v>
      </c>
      <c r="P61" s="122" t="s">
        <v>136</v>
      </c>
    </row>
    <row r="62" spans="1:16" ht="12.75">
      <c r="A62" s="107" t="s">
        <v>102</v>
      </c>
      <c r="B62" s="115" t="s">
        <v>40</v>
      </c>
      <c r="C62" s="116">
        <v>12</v>
      </c>
      <c r="D62" s="116">
        <v>73</v>
      </c>
      <c r="E62" s="117">
        <f t="shared" si="3"/>
        <v>85</v>
      </c>
      <c r="F62" s="116">
        <v>1</v>
      </c>
      <c r="G62" s="116">
        <v>4</v>
      </c>
      <c r="H62" s="116">
        <v>164</v>
      </c>
      <c r="I62" s="117">
        <f t="shared" si="4"/>
        <v>169</v>
      </c>
      <c r="J62" s="110">
        <f t="shared" si="5"/>
        <v>254</v>
      </c>
      <c r="K62" s="111">
        <f t="shared" si="6"/>
        <v>0.3346456692913386</v>
      </c>
      <c r="L62" s="112">
        <f t="shared" si="7"/>
        <v>0.06692913385826772</v>
      </c>
      <c r="P62" s="123"/>
    </row>
    <row r="63" spans="1:16" ht="12.75">
      <c r="A63" s="107" t="s">
        <v>106</v>
      </c>
      <c r="B63" s="115" t="s">
        <v>28</v>
      </c>
      <c r="C63" s="116">
        <v>38</v>
      </c>
      <c r="D63" s="116">
        <v>60</v>
      </c>
      <c r="E63" s="117">
        <f t="shared" si="3"/>
        <v>98</v>
      </c>
      <c r="F63" s="116">
        <v>9</v>
      </c>
      <c r="G63" s="116">
        <v>49</v>
      </c>
      <c r="H63" s="116">
        <v>279</v>
      </c>
      <c r="I63" s="117">
        <f t="shared" si="4"/>
        <v>337</v>
      </c>
      <c r="J63" s="110">
        <f t="shared" si="5"/>
        <v>435</v>
      </c>
      <c r="K63" s="111">
        <f t="shared" si="6"/>
        <v>0.22528735632183908</v>
      </c>
      <c r="L63" s="112">
        <f t="shared" si="7"/>
        <v>0.2206896551724138</v>
      </c>
      <c r="P63" s="24" t="s">
        <v>137</v>
      </c>
    </row>
    <row r="64" spans="1:12" ht="12.75">
      <c r="A64" s="107" t="s">
        <v>92</v>
      </c>
      <c r="B64" s="115" t="s">
        <v>22</v>
      </c>
      <c r="C64" s="116">
        <v>414</v>
      </c>
      <c r="D64" s="116">
        <v>810</v>
      </c>
      <c r="E64" s="117">
        <f t="shared" si="3"/>
        <v>1224</v>
      </c>
      <c r="F64" s="116">
        <v>25</v>
      </c>
      <c r="G64" s="116">
        <v>309</v>
      </c>
      <c r="H64" s="116">
        <v>2059</v>
      </c>
      <c r="I64" s="117">
        <f t="shared" si="4"/>
        <v>2393</v>
      </c>
      <c r="J64" s="110">
        <f t="shared" si="5"/>
        <v>3617</v>
      </c>
      <c r="K64" s="111">
        <f t="shared" si="6"/>
        <v>0.3384019905999447</v>
      </c>
      <c r="L64" s="112">
        <f t="shared" si="7"/>
        <v>0.206801216477744</v>
      </c>
    </row>
    <row r="65" spans="1:12" ht="12.75">
      <c r="A65" s="107" t="s">
        <v>97</v>
      </c>
      <c r="B65" s="115" t="s">
        <v>35</v>
      </c>
      <c r="C65" s="116">
        <v>23</v>
      </c>
      <c r="D65" s="116">
        <v>55</v>
      </c>
      <c r="E65" s="117">
        <f t="shared" si="3"/>
        <v>78</v>
      </c>
      <c r="F65" s="116">
        <v>14</v>
      </c>
      <c r="G65" s="116">
        <v>25</v>
      </c>
      <c r="H65" s="116">
        <v>143</v>
      </c>
      <c r="I65" s="117">
        <f t="shared" si="4"/>
        <v>182</v>
      </c>
      <c r="J65" s="110">
        <f t="shared" si="5"/>
        <v>260</v>
      </c>
      <c r="K65" s="111">
        <f t="shared" si="6"/>
        <v>0.3</v>
      </c>
      <c r="L65" s="112">
        <f t="shared" si="7"/>
        <v>0.23846153846153847</v>
      </c>
    </row>
    <row r="66" spans="1:12" ht="12.75">
      <c r="A66" s="107" t="s">
        <v>103</v>
      </c>
      <c r="B66" s="115" t="s">
        <v>43</v>
      </c>
      <c r="C66" s="116">
        <v>14</v>
      </c>
      <c r="D66" s="116">
        <v>46</v>
      </c>
      <c r="E66" s="117">
        <f t="shared" si="3"/>
        <v>60</v>
      </c>
      <c r="F66" s="116">
        <v>15</v>
      </c>
      <c r="G66" s="116">
        <v>11</v>
      </c>
      <c r="H66" s="116">
        <v>104</v>
      </c>
      <c r="I66" s="117">
        <f t="shared" si="4"/>
        <v>130</v>
      </c>
      <c r="J66" s="110">
        <f t="shared" si="5"/>
        <v>190</v>
      </c>
      <c r="K66" s="111">
        <f t="shared" si="6"/>
        <v>0.3157894736842105</v>
      </c>
      <c r="L66" s="112">
        <f t="shared" si="7"/>
        <v>0.21052631578947367</v>
      </c>
    </row>
    <row r="67" spans="1:12" ht="12.75">
      <c r="A67" s="107" t="s">
        <v>99</v>
      </c>
      <c r="B67" s="115" t="s">
        <v>44</v>
      </c>
      <c r="C67" s="116">
        <v>0</v>
      </c>
      <c r="D67" s="116">
        <v>14</v>
      </c>
      <c r="E67" s="117">
        <f t="shared" si="3"/>
        <v>14</v>
      </c>
      <c r="F67" s="116">
        <v>6</v>
      </c>
      <c r="G67" s="116">
        <v>3</v>
      </c>
      <c r="H67" s="116">
        <v>24</v>
      </c>
      <c r="I67" s="117">
        <f t="shared" si="4"/>
        <v>33</v>
      </c>
      <c r="J67" s="110">
        <f t="shared" si="5"/>
        <v>47</v>
      </c>
      <c r="K67" s="111">
        <f t="shared" si="6"/>
        <v>0.2978723404255319</v>
      </c>
      <c r="L67" s="112">
        <f t="shared" si="7"/>
        <v>0.19148936170212766</v>
      </c>
    </row>
    <row r="68" spans="1:12" ht="12.75">
      <c r="A68" s="107" t="s">
        <v>109</v>
      </c>
      <c r="B68" s="115" t="s">
        <v>24</v>
      </c>
      <c r="C68" s="117">
        <v>190</v>
      </c>
      <c r="D68" s="116">
        <v>306</v>
      </c>
      <c r="E68" s="117">
        <f t="shared" si="3"/>
        <v>496</v>
      </c>
      <c r="F68" s="116">
        <v>214</v>
      </c>
      <c r="G68" s="116">
        <v>316</v>
      </c>
      <c r="H68" s="116">
        <v>2084</v>
      </c>
      <c r="I68" s="117">
        <f t="shared" si="4"/>
        <v>2614</v>
      </c>
      <c r="J68" s="110">
        <f t="shared" si="5"/>
        <v>3110</v>
      </c>
      <c r="K68" s="111">
        <f t="shared" si="6"/>
        <v>0.1594855305466238</v>
      </c>
      <c r="L68" s="112">
        <f t="shared" si="7"/>
        <v>0.2315112540192926</v>
      </c>
    </row>
    <row r="69" spans="1:12" s="3" customFormat="1" ht="12.75">
      <c r="A69" s="128"/>
      <c r="B69" s="128"/>
      <c r="C69" s="129">
        <f>SUM(C6:C68)</f>
        <v>8465</v>
      </c>
      <c r="D69" s="129">
        <f>SUM(D6:D68)</f>
        <v>15028</v>
      </c>
      <c r="E69" s="130">
        <f>C69+D69</f>
        <v>23493</v>
      </c>
      <c r="F69" s="129">
        <f>SUM(F6:F68)</f>
        <v>1635</v>
      </c>
      <c r="G69" s="129">
        <f>SUM(G6:G68)</f>
        <v>7914</v>
      </c>
      <c r="H69" s="129">
        <f>SUM(H6:H68)</f>
        <v>45382</v>
      </c>
      <c r="I69" s="130">
        <f>SUM(F69:H69)</f>
        <v>54931</v>
      </c>
      <c r="J69" s="129">
        <f t="shared" si="5"/>
        <v>78424</v>
      </c>
      <c r="K69" s="131">
        <f t="shared" si="6"/>
        <v>0.2995639090074467</v>
      </c>
      <c r="L69" s="132">
        <f t="shared" si="7"/>
        <v>0.22970009180863002</v>
      </c>
    </row>
    <row r="70" spans="11:12" ht="12.75">
      <c r="K70" s="58"/>
      <c r="L70" s="108"/>
    </row>
  </sheetData>
  <sheetProtection/>
  <mergeCells count="2">
    <mergeCell ref="A1:K1"/>
    <mergeCell ref="A3:L3"/>
  </mergeCells>
  <hyperlinks>
    <hyperlink ref="P63" r:id="rId1" display="http://www.doh.wa.gov/ehsphl/hospdata/CHARS/Default.htm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7.28125" style="0" customWidth="1"/>
    <col min="5" max="5" width="9.8515625" style="0" customWidth="1"/>
    <col min="6" max="6" width="10.00390625" style="0" customWidth="1"/>
  </cols>
  <sheetData>
    <row r="1" spans="1:11" ht="12.75">
      <c r="A1" s="60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104" t="s">
        <v>131</v>
      </c>
      <c r="B2" s="104"/>
      <c r="C2" s="104"/>
      <c r="D2" s="104"/>
      <c r="E2" s="104"/>
      <c r="F2" s="104"/>
      <c r="G2" s="104"/>
      <c r="H2" s="7"/>
      <c r="I2" s="7"/>
      <c r="J2" s="7"/>
      <c r="K2" s="7"/>
    </row>
    <row r="3" spans="1:11" ht="12.75">
      <c r="A3" s="105" t="s">
        <v>133</v>
      </c>
      <c r="B3" s="105"/>
      <c r="C3" s="105"/>
      <c r="D3" s="105"/>
      <c r="E3" s="105"/>
      <c r="F3" s="105"/>
      <c r="G3" s="105"/>
      <c r="H3" s="7"/>
      <c r="I3" s="7"/>
      <c r="J3" s="7"/>
      <c r="K3" s="7"/>
    </row>
    <row r="4" spans="1:11" ht="12.75">
      <c r="A4" s="106" t="s">
        <v>125</v>
      </c>
      <c r="B4" s="106"/>
      <c r="C4" s="106"/>
      <c r="D4" s="106"/>
      <c r="E4" s="106"/>
      <c r="F4" s="106"/>
      <c r="G4" s="106"/>
      <c r="H4" s="7"/>
      <c r="I4" s="7"/>
      <c r="J4" s="7"/>
      <c r="K4" s="7"/>
    </row>
    <row r="5" ht="13.5" thickBot="1"/>
    <row r="6" spans="3:7" ht="12.75">
      <c r="C6" s="99" t="s">
        <v>132</v>
      </c>
      <c r="D6" s="100"/>
      <c r="E6" s="101" t="s">
        <v>119</v>
      </c>
      <c r="F6" s="102"/>
      <c r="G6" s="103"/>
    </row>
    <row r="7" spans="1:7" ht="39" thickBot="1">
      <c r="A7" s="59" t="s">
        <v>90</v>
      </c>
      <c r="B7" s="63" t="s">
        <v>121</v>
      </c>
      <c r="C7" s="78" t="s">
        <v>122</v>
      </c>
      <c r="D7" s="62" t="s">
        <v>123</v>
      </c>
      <c r="E7" s="80" t="s">
        <v>119</v>
      </c>
      <c r="F7" s="81" t="s">
        <v>120</v>
      </c>
      <c r="G7" s="82" t="s">
        <v>124</v>
      </c>
    </row>
    <row r="8" spans="1:7" ht="13.5" thickBot="1">
      <c r="A8" s="3" t="s">
        <v>126</v>
      </c>
      <c r="B8" s="76">
        <v>89200</v>
      </c>
      <c r="C8" s="65">
        <f>17215+594+8285</f>
        <v>26094</v>
      </c>
      <c r="D8" s="67">
        <f>C8/B8</f>
        <v>0.2925336322869955</v>
      </c>
      <c r="E8" s="83">
        <v>17215</v>
      </c>
      <c r="F8" s="84">
        <f>E8/C8</f>
        <v>0.6597302061776653</v>
      </c>
      <c r="G8" s="85">
        <f>E8/B8</f>
        <v>0.1929932735426009</v>
      </c>
    </row>
    <row r="9" spans="1:11" ht="13.5" thickBot="1">
      <c r="A9" s="2"/>
      <c r="B9" s="60"/>
      <c r="C9" s="60"/>
      <c r="D9" s="58"/>
      <c r="E9" s="60"/>
      <c r="F9" s="58"/>
      <c r="G9" s="58"/>
      <c r="K9" s="79"/>
    </row>
    <row r="10" spans="1:7" ht="12.75">
      <c r="A10" s="86" t="s">
        <v>92</v>
      </c>
      <c r="B10" s="87">
        <v>29668</v>
      </c>
      <c r="C10" s="88">
        <v>10039</v>
      </c>
      <c r="D10" s="89">
        <f aca="true" t="shared" si="0" ref="D10:D37">C10/B10</f>
        <v>0.33837805042470004</v>
      </c>
      <c r="E10" s="90">
        <v>7069</v>
      </c>
      <c r="F10" s="89">
        <f aca="true" t="shared" si="1" ref="F10:F37">E10/C10</f>
        <v>0.7041538001793007</v>
      </c>
      <c r="G10" s="91">
        <f aca="true" t="shared" si="2" ref="G10:G37">E10/B10</f>
        <v>0.23827019010381556</v>
      </c>
    </row>
    <row r="11" spans="1:7" ht="12.75">
      <c r="A11" s="2" t="s">
        <v>117</v>
      </c>
      <c r="B11" s="72">
        <v>123</v>
      </c>
      <c r="C11" s="64">
        <f>28+1+12</f>
        <v>41</v>
      </c>
      <c r="D11" s="66">
        <f t="shared" si="0"/>
        <v>0.3333333333333333</v>
      </c>
      <c r="E11" s="68">
        <v>28</v>
      </c>
      <c r="F11" s="66">
        <f t="shared" si="1"/>
        <v>0.6829268292682927</v>
      </c>
      <c r="G11" s="71">
        <f t="shared" si="2"/>
        <v>0.22764227642276422</v>
      </c>
    </row>
    <row r="12" spans="1:7" ht="12.75">
      <c r="A12" s="2" t="s">
        <v>99</v>
      </c>
      <c r="B12" s="72">
        <v>468</v>
      </c>
      <c r="C12" s="64">
        <f>45+1+6</f>
        <v>52</v>
      </c>
      <c r="D12" s="66">
        <f t="shared" si="0"/>
        <v>0.1111111111111111</v>
      </c>
      <c r="E12" s="68">
        <v>106</v>
      </c>
      <c r="F12" s="66">
        <f t="shared" si="1"/>
        <v>2.0384615384615383</v>
      </c>
      <c r="G12" s="71">
        <f t="shared" si="2"/>
        <v>0.2264957264957265</v>
      </c>
    </row>
    <row r="13" spans="1:7" ht="12.75">
      <c r="A13" s="2" t="s">
        <v>127</v>
      </c>
      <c r="B13" s="72">
        <v>381</v>
      </c>
      <c r="C13" s="64">
        <f>85+3</f>
        <v>88</v>
      </c>
      <c r="D13" s="66">
        <f t="shared" si="0"/>
        <v>0.23097112860892388</v>
      </c>
      <c r="E13" s="68">
        <v>85</v>
      </c>
      <c r="F13" s="66">
        <f t="shared" si="1"/>
        <v>0.9659090909090909</v>
      </c>
      <c r="G13" s="71">
        <f t="shared" si="2"/>
        <v>0.2230971128608924</v>
      </c>
    </row>
    <row r="14" spans="1:7" ht="12.75">
      <c r="A14" s="2" t="s">
        <v>91</v>
      </c>
      <c r="B14" s="72">
        <v>577</v>
      </c>
      <c r="C14" s="64">
        <f>127+0+49</f>
        <v>176</v>
      </c>
      <c r="D14" s="66">
        <f t="shared" si="0"/>
        <v>0.3050259965337955</v>
      </c>
      <c r="E14" s="68">
        <v>127</v>
      </c>
      <c r="F14" s="66">
        <f t="shared" si="1"/>
        <v>0.7215909090909091</v>
      </c>
      <c r="G14" s="71">
        <f t="shared" si="2"/>
        <v>0.22010398613518198</v>
      </c>
    </row>
    <row r="15" spans="1:7" ht="12.75">
      <c r="A15" s="2" t="s">
        <v>129</v>
      </c>
      <c r="B15" s="72">
        <v>623</v>
      </c>
      <c r="C15" s="64">
        <f>130+5+86</f>
        <v>221</v>
      </c>
      <c r="D15" s="66">
        <f t="shared" si="0"/>
        <v>0.3547351524879615</v>
      </c>
      <c r="E15" s="68">
        <v>130</v>
      </c>
      <c r="F15" s="66">
        <f t="shared" si="1"/>
        <v>0.5882352941176471</v>
      </c>
      <c r="G15" s="71">
        <f t="shared" si="2"/>
        <v>0.2086677367576244</v>
      </c>
    </row>
    <row r="16" spans="1:7" ht="12.75">
      <c r="A16" s="2" t="s">
        <v>106</v>
      </c>
      <c r="B16" s="72">
        <v>6913</v>
      </c>
      <c r="C16" s="64">
        <f>1383+70+643</f>
        <v>2096</v>
      </c>
      <c r="D16" s="66">
        <f t="shared" si="0"/>
        <v>0.3031968754520469</v>
      </c>
      <c r="E16" s="68">
        <v>1383</v>
      </c>
      <c r="F16" s="66">
        <f t="shared" si="1"/>
        <v>0.6598282442748091</v>
      </c>
      <c r="G16" s="71">
        <f t="shared" si="2"/>
        <v>0.20005786199913206</v>
      </c>
    </row>
    <row r="17" spans="1:7" ht="12.75">
      <c r="A17" s="2" t="s">
        <v>115</v>
      </c>
      <c r="B17" s="72">
        <v>5515</v>
      </c>
      <c r="C17" s="64">
        <f>1073+54+406</f>
        <v>1533</v>
      </c>
      <c r="D17" s="66">
        <f t="shared" si="0"/>
        <v>0.27796917497733453</v>
      </c>
      <c r="E17" s="68">
        <v>1073</v>
      </c>
      <c r="F17" s="66">
        <f t="shared" si="1"/>
        <v>0.6999347684279191</v>
      </c>
      <c r="G17" s="71">
        <f t="shared" si="2"/>
        <v>0.19456029011786038</v>
      </c>
    </row>
    <row r="18" spans="1:7" ht="12.75">
      <c r="A18" s="2" t="s">
        <v>93</v>
      </c>
      <c r="B18" s="72">
        <v>1183</v>
      </c>
      <c r="C18" s="64">
        <f>224+11+127</f>
        <v>362</v>
      </c>
      <c r="D18" s="66">
        <f t="shared" si="0"/>
        <v>0.3060016906170752</v>
      </c>
      <c r="E18" s="68">
        <v>224</v>
      </c>
      <c r="F18" s="66">
        <f t="shared" si="1"/>
        <v>0.6187845303867403</v>
      </c>
      <c r="G18" s="71">
        <f t="shared" si="2"/>
        <v>0.1893491124260355</v>
      </c>
    </row>
    <row r="19" spans="1:7" ht="12.75">
      <c r="A19" s="2" t="s">
        <v>98</v>
      </c>
      <c r="B19" s="72">
        <v>3081</v>
      </c>
      <c r="C19" s="64">
        <f>582+13+265</f>
        <v>860</v>
      </c>
      <c r="D19" s="66">
        <f t="shared" si="0"/>
        <v>0.27913015254787404</v>
      </c>
      <c r="E19" s="68">
        <v>582</v>
      </c>
      <c r="F19" s="66">
        <f t="shared" si="1"/>
        <v>0.6767441860465117</v>
      </c>
      <c r="G19" s="71">
        <f t="shared" si="2"/>
        <v>0.18889970788704966</v>
      </c>
    </row>
    <row r="20" spans="1:7" ht="12.75">
      <c r="A20" s="2" t="s">
        <v>114</v>
      </c>
      <c r="B20" s="72">
        <v>374</v>
      </c>
      <c r="C20" s="64">
        <f>68+1+50</f>
        <v>119</v>
      </c>
      <c r="D20" s="66">
        <f t="shared" si="0"/>
        <v>0.3181818181818182</v>
      </c>
      <c r="E20" s="68">
        <v>68</v>
      </c>
      <c r="F20" s="66">
        <f t="shared" si="1"/>
        <v>0.5714285714285714</v>
      </c>
      <c r="G20" s="71">
        <f t="shared" si="2"/>
        <v>0.18181818181818182</v>
      </c>
    </row>
    <row r="21" spans="1:7" ht="12.75">
      <c r="A21" s="2" t="s">
        <v>116</v>
      </c>
      <c r="B21" s="72">
        <v>305</v>
      </c>
      <c r="C21" s="64">
        <f>54+2+26</f>
        <v>82</v>
      </c>
      <c r="D21" s="66">
        <f t="shared" si="0"/>
        <v>0.26885245901639343</v>
      </c>
      <c r="E21" s="68">
        <v>54</v>
      </c>
      <c r="F21" s="66">
        <f t="shared" si="1"/>
        <v>0.6585365853658537</v>
      </c>
      <c r="G21" s="71">
        <f t="shared" si="2"/>
        <v>0.17704918032786884</v>
      </c>
    </row>
    <row r="22" spans="1:7" ht="12.75">
      <c r="A22" s="2" t="s">
        <v>95</v>
      </c>
      <c r="B22" s="72">
        <v>747</v>
      </c>
      <c r="C22" s="64">
        <f>132+0+52</f>
        <v>184</v>
      </c>
      <c r="D22" s="66">
        <f t="shared" si="0"/>
        <v>0.2463186077643909</v>
      </c>
      <c r="E22" s="68">
        <v>132</v>
      </c>
      <c r="F22" s="66">
        <f t="shared" si="1"/>
        <v>0.717391304347826</v>
      </c>
      <c r="G22" s="71">
        <f t="shared" si="2"/>
        <v>0.17670682730923695</v>
      </c>
    </row>
    <row r="23" spans="1:7" ht="12.75">
      <c r="A23" s="2" t="s">
        <v>94</v>
      </c>
      <c r="B23" s="72">
        <v>2207</v>
      </c>
      <c r="C23" s="64">
        <f>386+40+232</f>
        <v>658</v>
      </c>
      <c r="D23" s="66">
        <f t="shared" si="0"/>
        <v>0.298142274580879</v>
      </c>
      <c r="E23" s="68">
        <v>386</v>
      </c>
      <c r="F23" s="66">
        <f t="shared" si="1"/>
        <v>0.5866261398176292</v>
      </c>
      <c r="G23" s="71">
        <f t="shared" si="2"/>
        <v>0.17489805165382874</v>
      </c>
    </row>
    <row r="24" spans="1:7" ht="12.75">
      <c r="A24" s="2" t="s">
        <v>111</v>
      </c>
      <c r="B24" s="72">
        <v>2679</v>
      </c>
      <c r="C24" s="64">
        <f>460+48+242</f>
        <v>750</v>
      </c>
      <c r="D24" s="66">
        <f t="shared" si="0"/>
        <v>0.2799552071668533</v>
      </c>
      <c r="E24" s="68">
        <v>460</v>
      </c>
      <c r="F24" s="66">
        <f t="shared" si="1"/>
        <v>0.6133333333333333</v>
      </c>
      <c r="G24" s="71">
        <f t="shared" si="2"/>
        <v>0.17170586039567</v>
      </c>
    </row>
    <row r="25" spans="1:7" ht="12.75">
      <c r="A25" s="2" t="s">
        <v>113</v>
      </c>
      <c r="B25" s="72">
        <v>4244</v>
      </c>
      <c r="C25" s="64">
        <f>722+23+421</f>
        <v>1166</v>
      </c>
      <c r="D25" s="66">
        <f t="shared" si="0"/>
        <v>0.2747408105560792</v>
      </c>
      <c r="E25" s="68">
        <v>722</v>
      </c>
      <c r="F25" s="66">
        <f t="shared" si="1"/>
        <v>0.6192109777015438</v>
      </c>
      <c r="G25" s="71">
        <f t="shared" si="2"/>
        <v>0.1701225259189444</v>
      </c>
    </row>
    <row r="26" spans="1:7" s="77" customFormat="1" ht="12.75">
      <c r="A26" s="2" t="s">
        <v>102</v>
      </c>
      <c r="B26" s="72">
        <v>5934</v>
      </c>
      <c r="C26" s="64">
        <f>1001+25+714</f>
        <v>1740</v>
      </c>
      <c r="D26" s="66">
        <f t="shared" si="0"/>
        <v>0.29322548028311424</v>
      </c>
      <c r="E26" s="68">
        <v>1001</v>
      </c>
      <c r="F26" s="66">
        <f t="shared" si="1"/>
        <v>0.575287356321839</v>
      </c>
      <c r="G26" s="71">
        <f t="shared" si="2"/>
        <v>0.16868891135827435</v>
      </c>
    </row>
    <row r="27" spans="1:7" s="77" customFormat="1" ht="12.75">
      <c r="A27" s="2" t="s">
        <v>108</v>
      </c>
      <c r="B27" s="72">
        <v>12005</v>
      </c>
      <c r="C27" s="64">
        <f>1986+11+1046</f>
        <v>3043</v>
      </c>
      <c r="D27" s="66">
        <f t="shared" si="0"/>
        <v>0.2534777176176593</v>
      </c>
      <c r="E27" s="68">
        <v>1986</v>
      </c>
      <c r="F27" s="66">
        <f t="shared" si="1"/>
        <v>0.6526454157081827</v>
      </c>
      <c r="G27" s="71">
        <f t="shared" si="2"/>
        <v>0.16543107038733862</v>
      </c>
    </row>
    <row r="28" spans="1:7" ht="12.75">
      <c r="A28" s="2" t="s">
        <v>100</v>
      </c>
      <c r="B28" s="72">
        <v>1814</v>
      </c>
      <c r="C28" s="64">
        <f>298+13+179</f>
        <v>490</v>
      </c>
      <c r="D28" s="66">
        <f t="shared" si="0"/>
        <v>0.2701212789415656</v>
      </c>
      <c r="E28" s="68">
        <v>298</v>
      </c>
      <c r="F28" s="66">
        <f t="shared" si="1"/>
        <v>0.6081632653061224</v>
      </c>
      <c r="G28" s="71">
        <f t="shared" si="2"/>
        <v>0.16427783902976847</v>
      </c>
    </row>
    <row r="29" spans="1:7" ht="12.75">
      <c r="A29" s="2" t="s">
        <v>112</v>
      </c>
      <c r="B29" s="72">
        <v>275</v>
      </c>
      <c r="C29" s="64">
        <f>45+1+6</f>
        <v>52</v>
      </c>
      <c r="D29" s="66">
        <f t="shared" si="0"/>
        <v>0.1890909090909091</v>
      </c>
      <c r="E29" s="68">
        <v>45</v>
      </c>
      <c r="F29" s="66">
        <f t="shared" si="1"/>
        <v>0.8653846153846154</v>
      </c>
      <c r="G29" s="71">
        <f t="shared" si="2"/>
        <v>0.16363636363636364</v>
      </c>
    </row>
    <row r="30" spans="1:7" ht="12.75">
      <c r="A30" s="2" t="s">
        <v>96</v>
      </c>
      <c r="B30" s="72">
        <v>275</v>
      </c>
      <c r="C30" s="64">
        <f>45+1+6</f>
        <v>52</v>
      </c>
      <c r="D30" s="66">
        <f t="shared" si="0"/>
        <v>0.1890909090909091</v>
      </c>
      <c r="E30" s="68">
        <v>45</v>
      </c>
      <c r="F30" s="66">
        <f t="shared" si="1"/>
        <v>0.8653846153846154</v>
      </c>
      <c r="G30" s="71">
        <f t="shared" si="2"/>
        <v>0.16363636363636364</v>
      </c>
    </row>
    <row r="31" spans="1:7" ht="12.75">
      <c r="A31" s="2" t="s">
        <v>118</v>
      </c>
      <c r="B31" s="72">
        <v>650</v>
      </c>
      <c r="C31" s="64">
        <f>100+1+81</f>
        <v>182</v>
      </c>
      <c r="D31" s="66">
        <f t="shared" si="0"/>
        <v>0.28</v>
      </c>
      <c r="E31" s="68">
        <v>100</v>
      </c>
      <c r="F31" s="66">
        <f t="shared" si="1"/>
        <v>0.5494505494505495</v>
      </c>
      <c r="G31" s="71">
        <f t="shared" si="2"/>
        <v>0.15384615384615385</v>
      </c>
    </row>
    <row r="32" spans="1:7" ht="12.75">
      <c r="A32" s="2" t="s">
        <v>101</v>
      </c>
      <c r="B32" s="72">
        <v>67</v>
      </c>
      <c r="C32" s="64">
        <f>10+5</f>
        <v>15</v>
      </c>
      <c r="D32" s="66">
        <f t="shared" si="0"/>
        <v>0.22388059701492538</v>
      </c>
      <c r="E32" s="68">
        <v>10</v>
      </c>
      <c r="F32" s="66">
        <f t="shared" si="1"/>
        <v>0.6666666666666666</v>
      </c>
      <c r="G32" s="71">
        <f t="shared" si="2"/>
        <v>0.14925373134328357</v>
      </c>
    </row>
    <row r="33" spans="1:7" ht="12.75">
      <c r="A33" s="2" t="s">
        <v>104</v>
      </c>
      <c r="B33" s="72">
        <v>1568</v>
      </c>
      <c r="C33" s="64">
        <f>233+26+133</f>
        <v>392</v>
      </c>
      <c r="D33" s="66">
        <f t="shared" si="0"/>
        <v>0.25</v>
      </c>
      <c r="E33" s="68">
        <v>233</v>
      </c>
      <c r="F33" s="66">
        <f t="shared" si="1"/>
        <v>0.5943877551020408</v>
      </c>
      <c r="G33" s="71">
        <f t="shared" si="2"/>
        <v>0.1485969387755102</v>
      </c>
    </row>
    <row r="34" spans="1:7" ht="12.75">
      <c r="A34" s="2" t="s">
        <v>128</v>
      </c>
      <c r="B34" s="72">
        <v>153</v>
      </c>
      <c r="C34" s="64">
        <f>22+0+8</f>
        <v>30</v>
      </c>
      <c r="D34" s="66">
        <f t="shared" si="0"/>
        <v>0.19607843137254902</v>
      </c>
      <c r="E34" s="68">
        <v>22</v>
      </c>
      <c r="F34" s="66">
        <f t="shared" si="1"/>
        <v>0.7333333333333333</v>
      </c>
      <c r="G34" s="71">
        <f t="shared" si="2"/>
        <v>0.1437908496732026</v>
      </c>
    </row>
    <row r="35" spans="1:7" ht="12.75">
      <c r="A35" s="2" t="s">
        <v>97</v>
      </c>
      <c r="B35" s="72">
        <v>856</v>
      </c>
      <c r="C35" s="64">
        <f>116+115</f>
        <v>231</v>
      </c>
      <c r="D35" s="66">
        <f t="shared" si="0"/>
        <v>0.26985981308411217</v>
      </c>
      <c r="E35" s="68">
        <v>116</v>
      </c>
      <c r="F35" s="66">
        <f t="shared" si="1"/>
        <v>0.5021645021645021</v>
      </c>
      <c r="G35" s="71">
        <f t="shared" si="2"/>
        <v>0.13551401869158877</v>
      </c>
    </row>
    <row r="36" spans="1:7" ht="12.75">
      <c r="A36" s="2" t="s">
        <v>105</v>
      </c>
      <c r="B36" s="72">
        <v>1239</v>
      </c>
      <c r="C36" s="64">
        <f>164+4+148</f>
        <v>316</v>
      </c>
      <c r="D36" s="66">
        <f t="shared" si="0"/>
        <v>0.255044390637611</v>
      </c>
      <c r="E36" s="68">
        <v>164</v>
      </c>
      <c r="F36" s="66">
        <f t="shared" si="1"/>
        <v>0.5189873417721519</v>
      </c>
      <c r="G36" s="71">
        <f t="shared" si="2"/>
        <v>0.13236481033091202</v>
      </c>
    </row>
    <row r="37" spans="1:7" ht="13.5" thickBot="1">
      <c r="A37" s="2" t="s">
        <v>109</v>
      </c>
      <c r="B37" s="73">
        <v>4319</v>
      </c>
      <c r="C37" s="65">
        <f>4319-3087-35-307-141</f>
        <v>749</v>
      </c>
      <c r="D37" s="67">
        <f t="shared" si="0"/>
        <v>0.17341977309562398</v>
      </c>
      <c r="E37" s="69">
        <v>414</v>
      </c>
      <c r="F37" s="70">
        <f t="shared" si="1"/>
        <v>0.5527369826435247</v>
      </c>
      <c r="G37" s="75">
        <f t="shared" si="2"/>
        <v>0.09585552211159991</v>
      </c>
    </row>
    <row r="38" spans="1:7" ht="12.75">
      <c r="A38" s="2"/>
      <c r="B38" s="60"/>
      <c r="C38" s="60"/>
      <c r="D38" s="58"/>
      <c r="E38" s="60"/>
      <c r="F38" s="58"/>
      <c r="G38" s="58"/>
    </row>
    <row r="39" spans="1:7" ht="12.75">
      <c r="A39" s="2"/>
      <c r="B39" s="60"/>
      <c r="C39" s="60"/>
      <c r="D39" s="58"/>
      <c r="E39" s="60"/>
      <c r="F39" s="58"/>
      <c r="G39" s="58"/>
    </row>
    <row r="40" spans="1:7" ht="12.75">
      <c r="A40" s="2"/>
      <c r="B40" s="60"/>
      <c r="C40" s="60"/>
      <c r="D40" s="58"/>
      <c r="E40" s="60"/>
      <c r="F40" s="58"/>
      <c r="G40" s="58"/>
    </row>
    <row r="41" spans="1:7" ht="12.75">
      <c r="A41" s="2"/>
      <c r="C41" s="60"/>
      <c r="D41" s="58"/>
      <c r="E41" s="60"/>
      <c r="F41" s="58"/>
      <c r="G41" s="58"/>
    </row>
    <row r="42" spans="1:7" ht="12.75">
      <c r="A42" s="2"/>
      <c r="B42" s="60"/>
      <c r="C42" s="60"/>
      <c r="D42" s="58"/>
      <c r="E42" s="60"/>
      <c r="F42" s="58"/>
      <c r="G42" s="58"/>
    </row>
    <row r="43" spans="1:7" ht="12.75">
      <c r="A43" s="2"/>
      <c r="B43" s="60"/>
      <c r="C43" s="60"/>
      <c r="D43" s="58"/>
      <c r="E43" s="60"/>
      <c r="F43" s="58"/>
      <c r="G43" s="58"/>
    </row>
    <row r="44" spans="1:7" ht="12.75">
      <c r="A44" s="2"/>
      <c r="B44" s="60"/>
      <c r="C44" s="60"/>
      <c r="D44" s="58"/>
      <c r="E44" s="60"/>
      <c r="F44" s="58"/>
      <c r="G44" s="58"/>
    </row>
    <row r="45" spans="1:7" ht="12.75">
      <c r="A45" s="2"/>
      <c r="B45" s="60"/>
      <c r="C45" s="60"/>
      <c r="D45" s="58"/>
      <c r="E45" s="60"/>
      <c r="F45" s="58"/>
      <c r="G45" s="58"/>
    </row>
    <row r="46" spans="1:7" ht="12.75">
      <c r="A46" s="2"/>
      <c r="B46" s="60"/>
      <c r="C46" s="60"/>
      <c r="D46" s="58"/>
      <c r="E46" s="60"/>
      <c r="F46" s="58"/>
      <c r="G46" s="58"/>
    </row>
    <row r="47" spans="1:7" ht="12.75">
      <c r="A47" s="2"/>
      <c r="B47" s="60"/>
      <c r="C47" s="60"/>
      <c r="D47" s="58"/>
      <c r="E47" s="60"/>
      <c r="F47" s="58"/>
      <c r="G47" s="58"/>
    </row>
    <row r="48" spans="1:7" ht="12.75">
      <c r="A48" s="2"/>
      <c r="B48" s="60"/>
      <c r="C48" s="60"/>
      <c r="D48" s="58"/>
      <c r="E48" s="60"/>
      <c r="F48" s="58"/>
      <c r="G48" s="58"/>
    </row>
    <row r="49" spans="1:7" ht="12.75">
      <c r="A49" s="2"/>
      <c r="B49" s="60"/>
      <c r="C49" s="60"/>
      <c r="D49" s="58"/>
      <c r="E49" s="60"/>
      <c r="F49" s="58"/>
      <c r="G49" s="58"/>
    </row>
    <row r="50" spans="1:7" ht="12.75">
      <c r="A50" s="2"/>
      <c r="B50" s="60"/>
      <c r="C50" s="60"/>
      <c r="D50" s="58"/>
      <c r="E50" s="60"/>
      <c r="F50" s="58"/>
      <c r="G50" s="58"/>
    </row>
    <row r="51" ht="12.75">
      <c r="A51" s="2"/>
    </row>
    <row r="52" spans="1:7" ht="12.75">
      <c r="A52" s="2"/>
      <c r="B52" s="60"/>
      <c r="C52" s="60"/>
      <c r="D52" s="58"/>
      <c r="E52" s="60"/>
      <c r="F52" s="58"/>
      <c r="G52" s="58"/>
    </row>
    <row r="53" spans="1:7" ht="12.75">
      <c r="A53" s="2"/>
      <c r="B53" s="60"/>
      <c r="C53" s="60"/>
      <c r="D53" s="58"/>
      <c r="E53" s="60"/>
      <c r="F53" s="58"/>
      <c r="G53" s="58"/>
    </row>
    <row r="54" spans="1:7" ht="12.75">
      <c r="A54" s="2"/>
      <c r="B54" s="60"/>
      <c r="C54" s="60"/>
      <c r="D54" s="58"/>
      <c r="E54" s="60"/>
      <c r="F54" s="58"/>
      <c r="G54" s="58"/>
    </row>
    <row r="55" spans="1:7" ht="12.75">
      <c r="A55" s="2"/>
      <c r="B55" s="60"/>
      <c r="C55" s="60"/>
      <c r="D55" s="58"/>
      <c r="E55" s="60"/>
      <c r="F55" s="58"/>
      <c r="G55" s="58"/>
    </row>
    <row r="56" spans="1:7" ht="12.75">
      <c r="A56" s="2"/>
      <c r="B56" s="60"/>
      <c r="C56" s="60"/>
      <c r="D56" s="58"/>
      <c r="E56" s="60"/>
      <c r="F56" s="58"/>
      <c r="G56" s="58"/>
    </row>
    <row r="57" spans="1:7" ht="12.75">
      <c r="A57" s="2"/>
      <c r="B57" s="60"/>
      <c r="C57" s="60"/>
      <c r="D57" s="58"/>
      <c r="E57" s="60"/>
      <c r="F57" s="58"/>
      <c r="G57" s="58"/>
    </row>
    <row r="58" spans="1:7" ht="12.75">
      <c r="A58" s="2"/>
      <c r="B58" s="60"/>
      <c r="C58" s="60"/>
      <c r="D58" s="58"/>
      <c r="E58" s="60"/>
      <c r="F58" s="58"/>
      <c r="G58" s="58"/>
    </row>
    <row r="59" spans="1:7" ht="12.75">
      <c r="A59" s="2"/>
      <c r="B59" s="60"/>
      <c r="C59" s="60"/>
      <c r="D59" s="58"/>
      <c r="E59" s="60"/>
      <c r="F59" s="58"/>
      <c r="G59" s="58"/>
    </row>
    <row r="60" spans="1:7" ht="12.75">
      <c r="A60" s="2"/>
      <c r="B60" s="60"/>
      <c r="C60" s="60"/>
      <c r="D60" s="58"/>
      <c r="E60" s="60"/>
      <c r="F60" s="58"/>
      <c r="G60" s="58"/>
    </row>
    <row r="61" spans="1:7" ht="12.75">
      <c r="A61" s="2"/>
      <c r="B61" s="60"/>
      <c r="C61" s="60"/>
      <c r="D61" s="58"/>
      <c r="E61" s="60"/>
      <c r="F61" s="58"/>
      <c r="G61" s="58"/>
    </row>
    <row r="62" spans="1:7" ht="12.75">
      <c r="A62" s="2"/>
      <c r="B62" s="60"/>
      <c r="C62" s="60"/>
      <c r="D62" s="58"/>
      <c r="E62" s="60"/>
      <c r="F62" s="58"/>
      <c r="G62" s="58"/>
    </row>
    <row r="63" spans="1:7" ht="12.75">
      <c r="A63" s="2"/>
      <c r="B63" s="60"/>
      <c r="C63" s="60"/>
      <c r="D63" s="58"/>
      <c r="E63" s="60"/>
      <c r="F63" s="58"/>
      <c r="G63" s="58"/>
    </row>
    <row r="64" spans="1:7" ht="12.75">
      <c r="A64" s="2"/>
      <c r="B64" s="60"/>
      <c r="C64" s="60"/>
      <c r="D64" s="58"/>
      <c r="E64" s="60"/>
      <c r="F64" s="58"/>
      <c r="G64" s="58"/>
    </row>
    <row r="65" spans="1:7" ht="12.75">
      <c r="A65" s="2"/>
      <c r="B65" s="60"/>
      <c r="C65" s="60"/>
      <c r="D65" s="58"/>
      <c r="E65" s="60"/>
      <c r="F65" s="58"/>
      <c r="G65" s="58"/>
    </row>
    <row r="66" spans="1:7" ht="12.75">
      <c r="A66" s="2"/>
      <c r="B66" s="60"/>
      <c r="C66" s="60"/>
      <c r="D66" s="58"/>
      <c r="E66" s="60"/>
      <c r="F66" s="58"/>
      <c r="G66" s="58"/>
    </row>
    <row r="67" spans="1:7" ht="12.75">
      <c r="A67" s="2"/>
      <c r="B67" s="60"/>
      <c r="C67" s="60"/>
      <c r="D67" s="58"/>
      <c r="E67" s="60"/>
      <c r="F67" s="58"/>
      <c r="G67" s="58"/>
    </row>
    <row r="68" spans="1:7" ht="12.75">
      <c r="A68" s="2"/>
      <c r="B68" s="60"/>
      <c r="C68" s="60"/>
      <c r="D68" s="58"/>
      <c r="E68" s="60"/>
      <c r="F68" s="58"/>
      <c r="G68" s="58"/>
    </row>
    <row r="69" spans="1:7" ht="12.75">
      <c r="A69" s="2"/>
      <c r="B69" s="60"/>
      <c r="C69" s="60"/>
      <c r="D69" s="58"/>
      <c r="E69" s="60"/>
      <c r="F69" s="58"/>
      <c r="G69" s="58"/>
    </row>
    <row r="70" spans="1:7" ht="12.75">
      <c r="A70" s="3"/>
      <c r="B70" s="61"/>
      <c r="C70" s="61"/>
      <c r="D70" s="4"/>
      <c r="E70" s="61"/>
      <c r="F70" s="4"/>
      <c r="G70" s="4"/>
    </row>
    <row r="71" spans="1:7" ht="12.75">
      <c r="A71" s="2"/>
      <c r="B71" s="60"/>
      <c r="C71" s="60"/>
      <c r="D71" s="58"/>
      <c r="E71" s="60"/>
      <c r="F71" s="58"/>
      <c r="G71" s="58"/>
    </row>
    <row r="72" spans="1:7" ht="12.75">
      <c r="A72" s="2"/>
      <c r="B72" s="60"/>
      <c r="C72" s="60"/>
      <c r="D72" s="58"/>
      <c r="E72" s="60"/>
      <c r="F72" s="58"/>
      <c r="G72" s="58"/>
    </row>
    <row r="73" spans="1:7" ht="12.75">
      <c r="A73" s="2"/>
      <c r="B73" s="60"/>
      <c r="C73" s="60"/>
      <c r="D73" s="58"/>
      <c r="E73" s="60"/>
      <c r="F73" s="58"/>
      <c r="G73" s="58"/>
    </row>
    <row r="74" spans="1:7" ht="12.75">
      <c r="A74" s="2"/>
      <c r="B74" s="60"/>
      <c r="C74" s="60"/>
      <c r="D74" s="58"/>
      <c r="E74" s="60"/>
      <c r="F74" s="58"/>
      <c r="G74" s="58"/>
    </row>
    <row r="75" spans="1:7" ht="12.75">
      <c r="A75" s="2"/>
      <c r="B75" s="60"/>
      <c r="C75" s="60"/>
      <c r="D75" s="58"/>
      <c r="E75" s="60"/>
      <c r="F75" s="58"/>
      <c r="G75" s="58"/>
    </row>
    <row r="76" spans="1:7" ht="12.75">
      <c r="A76" s="2"/>
      <c r="B76" s="60"/>
      <c r="C76" s="60"/>
      <c r="D76" s="58"/>
      <c r="E76" s="60"/>
      <c r="F76" s="58"/>
      <c r="G76" s="58"/>
    </row>
    <row r="77" spans="1:7" ht="12.75">
      <c r="A77" s="2"/>
      <c r="B77" s="60"/>
      <c r="C77" s="60"/>
      <c r="D77" s="58"/>
      <c r="E77" s="60"/>
      <c r="F77" s="58"/>
      <c r="G77" s="58"/>
    </row>
    <row r="78" spans="1:7" ht="12.75">
      <c r="A78" s="2"/>
      <c r="B78" s="60"/>
      <c r="C78" s="60"/>
      <c r="D78" s="58"/>
      <c r="E78" s="60"/>
      <c r="F78" s="58"/>
      <c r="G78" s="58"/>
    </row>
    <row r="79" spans="1:7" ht="12.75">
      <c r="A79" s="2"/>
      <c r="B79" s="60"/>
      <c r="C79" s="60"/>
      <c r="D79" s="58"/>
      <c r="E79" s="60"/>
      <c r="F79" s="58"/>
      <c r="G79" s="58"/>
    </row>
    <row r="80" spans="1:7" ht="12.75">
      <c r="A80" s="2"/>
      <c r="B80" s="60"/>
      <c r="C80" s="60"/>
      <c r="D80" s="58"/>
      <c r="E80" s="60"/>
      <c r="F80" s="58"/>
      <c r="G80" s="58"/>
    </row>
  </sheetData>
  <sheetProtection/>
  <mergeCells count="5">
    <mergeCell ref="C6:D6"/>
    <mergeCell ref="E6:G6"/>
    <mergeCell ref="A2:G2"/>
    <mergeCell ref="A3:G3"/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4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38.8515625" style="0" customWidth="1"/>
    <col min="4" max="4" width="11.140625" style="0" customWidth="1"/>
    <col min="8" max="8" width="11.57421875" style="0" customWidth="1"/>
    <col min="9" max="9" width="12.00390625" style="0" customWidth="1"/>
    <col min="10" max="10" width="12.8515625" style="0" customWidth="1"/>
    <col min="11" max="11" width="13.7109375" style="0" customWidth="1"/>
  </cols>
  <sheetData>
    <row r="2" spans="2:20" s="2" customFormat="1" ht="12.75">
      <c r="B2" s="6"/>
      <c r="C2" s="6"/>
      <c r="E2" s="6"/>
      <c r="F2" s="6"/>
      <c r="G2" s="6"/>
      <c r="J2" s="4"/>
      <c r="K2" s="5"/>
      <c r="O2" s="60"/>
      <c r="P2" s="60"/>
      <c r="Q2" s="58"/>
      <c r="R2" s="60"/>
      <c r="S2" s="58"/>
      <c r="T2" s="58"/>
    </row>
    <row r="3" spans="1:20" s="2" customFormat="1" ht="15.75">
      <c r="A3" s="93" t="s">
        <v>134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O3" s="60"/>
      <c r="P3" s="60"/>
      <c r="Q3" s="58"/>
      <c r="R3" s="60"/>
      <c r="S3" s="58"/>
      <c r="T3" s="58"/>
    </row>
    <row r="4" spans="1:20" s="2" customFormat="1" ht="12.75">
      <c r="A4" s="94" t="s">
        <v>130</v>
      </c>
      <c r="B4" s="94"/>
      <c r="C4" s="94"/>
      <c r="D4" s="94"/>
      <c r="E4" s="94"/>
      <c r="F4" s="94"/>
      <c r="G4" s="94"/>
      <c r="H4" s="94"/>
      <c r="I4" s="94"/>
      <c r="J4" s="94"/>
      <c r="K4" s="94"/>
      <c r="O4" s="60"/>
      <c r="P4" s="60"/>
      <c r="Q4" s="58"/>
      <c r="R4" s="60"/>
      <c r="S4" s="58"/>
      <c r="T4" s="58"/>
    </row>
    <row r="5" spans="10:20" s="2" customFormat="1" ht="12.75">
      <c r="J5" s="4"/>
      <c r="K5" s="5"/>
      <c r="O5" s="60"/>
      <c r="P5" s="60"/>
      <c r="Q5" s="58"/>
      <c r="R5" s="60"/>
      <c r="S5" s="58"/>
      <c r="T5" s="58"/>
    </row>
    <row r="6" spans="2:20" s="2" customFormat="1" ht="12.75">
      <c r="B6" s="95" t="s">
        <v>77</v>
      </c>
      <c r="C6" s="96"/>
      <c r="D6" s="97"/>
      <c r="E6" s="95" t="s">
        <v>78</v>
      </c>
      <c r="F6" s="96"/>
      <c r="G6" s="96"/>
      <c r="H6" s="97"/>
      <c r="I6" s="19"/>
      <c r="J6" s="20"/>
      <c r="K6" s="21"/>
      <c r="O6" s="60"/>
      <c r="P6" s="60"/>
      <c r="Q6" s="58"/>
      <c r="R6" s="60"/>
      <c r="S6" s="58"/>
      <c r="T6" s="58"/>
    </row>
    <row r="7" spans="1:20" s="2" customFormat="1" ht="38.25">
      <c r="A7" s="8" t="s">
        <v>63</v>
      </c>
      <c r="B7" s="11">
        <v>765</v>
      </c>
      <c r="C7" s="9">
        <v>766</v>
      </c>
      <c r="D7" s="12" t="s">
        <v>74</v>
      </c>
      <c r="E7" s="13" t="s">
        <v>76</v>
      </c>
      <c r="F7" s="9">
        <v>774</v>
      </c>
      <c r="G7" s="9">
        <v>775</v>
      </c>
      <c r="H7" s="12" t="s">
        <v>74</v>
      </c>
      <c r="I7" s="22" t="s">
        <v>79</v>
      </c>
      <c r="J7" s="10" t="s">
        <v>81</v>
      </c>
      <c r="K7" s="23" t="s">
        <v>75</v>
      </c>
      <c r="L7" s="74" t="s">
        <v>90</v>
      </c>
      <c r="O7" s="60"/>
      <c r="P7" s="60"/>
      <c r="Q7" s="58"/>
      <c r="R7" s="60"/>
      <c r="S7" s="58"/>
      <c r="T7" s="58"/>
    </row>
    <row r="8" spans="1:20" s="2" customFormat="1" ht="12.75">
      <c r="A8" s="51" t="s">
        <v>16</v>
      </c>
      <c r="B8" s="52">
        <v>343</v>
      </c>
      <c r="C8" s="53">
        <v>649</v>
      </c>
      <c r="D8" s="54">
        <f>B8+C8</f>
        <v>992</v>
      </c>
      <c r="E8" s="52">
        <v>24</v>
      </c>
      <c r="F8" s="53">
        <v>281</v>
      </c>
      <c r="G8" s="53">
        <v>1500</v>
      </c>
      <c r="H8" s="54">
        <f>SUM(E8:G8)</f>
        <v>1805</v>
      </c>
      <c r="I8" s="55">
        <f>D8+H8</f>
        <v>2797</v>
      </c>
      <c r="J8" s="56">
        <f>D8/I8</f>
        <v>0.35466571326421165</v>
      </c>
      <c r="K8" s="57">
        <f>(B8+E8+F8)/I8</f>
        <v>0.23167679656775117</v>
      </c>
      <c r="L8" s="2" t="s">
        <v>106</v>
      </c>
      <c r="O8" s="60"/>
      <c r="P8" s="60"/>
      <c r="Q8" s="58"/>
      <c r="R8" s="60"/>
      <c r="S8" s="58"/>
      <c r="T8" s="58"/>
    </row>
    <row r="9" spans="1:20" s="2" customFormat="1" ht="12.75">
      <c r="A9" s="51" t="s">
        <v>0</v>
      </c>
      <c r="B9" s="52">
        <v>200</v>
      </c>
      <c r="C9" s="53">
        <v>368</v>
      </c>
      <c r="D9" s="54">
        <f>B9+C9</f>
        <v>568</v>
      </c>
      <c r="E9" s="52">
        <v>77</v>
      </c>
      <c r="F9" s="53">
        <v>169</v>
      </c>
      <c r="G9" s="53">
        <v>1065</v>
      </c>
      <c r="H9" s="54">
        <f>SUM(E9:G9)</f>
        <v>1311</v>
      </c>
      <c r="I9" s="55">
        <f>D9+H9</f>
        <v>1879</v>
      </c>
      <c r="J9" s="56">
        <f>D9/I9</f>
        <v>0.30228845130388504</v>
      </c>
      <c r="K9" s="57">
        <f>(B9+E9+F9)/I9</f>
        <v>0.23736029803086747</v>
      </c>
      <c r="L9" s="2" t="s">
        <v>106</v>
      </c>
      <c r="O9" s="60"/>
      <c r="P9" s="60"/>
      <c r="Q9" s="58"/>
      <c r="R9" s="60"/>
      <c r="S9" s="58"/>
      <c r="T9" s="58"/>
    </row>
    <row r="10" spans="1:20" s="2" customFormat="1" ht="12.75">
      <c r="A10" s="51" t="s">
        <v>14</v>
      </c>
      <c r="B10" s="52">
        <v>71</v>
      </c>
      <c r="C10" s="53">
        <v>217</v>
      </c>
      <c r="D10" s="54">
        <f>B10+C10</f>
        <v>288</v>
      </c>
      <c r="E10" s="52">
        <v>6</v>
      </c>
      <c r="F10" s="53">
        <v>133</v>
      </c>
      <c r="G10" s="53">
        <v>812</v>
      </c>
      <c r="H10" s="54">
        <f>SUM(E10:G10)</f>
        <v>951</v>
      </c>
      <c r="I10" s="55">
        <f>D10+H10</f>
        <v>1239</v>
      </c>
      <c r="J10" s="56">
        <f>D10/I10</f>
        <v>0.2324455205811138</v>
      </c>
      <c r="K10" s="57">
        <f>(B10+E10+F10)/I10</f>
        <v>0.1694915254237288</v>
      </c>
      <c r="L10" s="2" t="s">
        <v>106</v>
      </c>
      <c r="O10" s="60"/>
      <c r="P10" s="60"/>
      <c r="Q10" s="58"/>
      <c r="R10" s="60"/>
      <c r="S10" s="58"/>
      <c r="T10" s="58"/>
    </row>
    <row r="11" spans="1:20" s="2" customFormat="1" ht="12.75">
      <c r="A11" s="51" t="s">
        <v>28</v>
      </c>
      <c r="B11" s="52">
        <v>22</v>
      </c>
      <c r="C11" s="53">
        <v>79</v>
      </c>
      <c r="D11" s="54">
        <f>B11+C11</f>
        <v>101</v>
      </c>
      <c r="E11" s="52">
        <v>29</v>
      </c>
      <c r="F11" s="53">
        <v>43</v>
      </c>
      <c r="G11" s="53">
        <v>354</v>
      </c>
      <c r="H11" s="54">
        <f>SUM(E11:G11)</f>
        <v>426</v>
      </c>
      <c r="I11" s="55">
        <f>D11+H11</f>
        <v>527</v>
      </c>
      <c r="J11" s="56">
        <f>D11/I11</f>
        <v>0.19165085388994307</v>
      </c>
      <c r="K11" s="57">
        <f>(B11+E11+F11)/I11</f>
        <v>0.17836812144212524</v>
      </c>
      <c r="L11" s="2" t="s">
        <v>106</v>
      </c>
      <c r="O11" s="60"/>
      <c r="P11" s="60"/>
      <c r="Q11" s="58"/>
      <c r="R11" s="60"/>
      <c r="S11" s="58"/>
      <c r="T11" s="58"/>
    </row>
    <row r="12" spans="1:20" s="2" customFormat="1" ht="12.75">
      <c r="A12" s="3" t="s">
        <v>74</v>
      </c>
      <c r="B12" s="14">
        <f>SUM(B8:B11)</f>
        <v>636</v>
      </c>
      <c r="C12" s="15">
        <f>SUM(C8:C11)</f>
        <v>1313</v>
      </c>
      <c r="D12" s="46">
        <f>B12+C12</f>
        <v>1949</v>
      </c>
      <c r="E12" s="14">
        <f>SUM(E8:E11)</f>
        <v>136</v>
      </c>
      <c r="F12" s="15">
        <f>SUM(F8:F11)</f>
        <v>626</v>
      </c>
      <c r="G12" s="15">
        <f>SUM(G8:G11)</f>
        <v>3731</v>
      </c>
      <c r="H12" s="46">
        <f>SUM(E12:G12)</f>
        <v>4493</v>
      </c>
      <c r="I12" s="16">
        <f>D12+H12</f>
        <v>6442</v>
      </c>
      <c r="J12" s="17">
        <f>D12/I12</f>
        <v>0.30254579323191555</v>
      </c>
      <c r="K12" s="18">
        <f>(B12+E12+F12)/I12</f>
        <v>0.21701334989133808</v>
      </c>
      <c r="L12" s="3"/>
      <c r="O12" s="60"/>
      <c r="P12" s="60"/>
      <c r="Q12" s="58"/>
      <c r="R12" s="60"/>
      <c r="S12" s="58"/>
      <c r="T12" s="58"/>
    </row>
    <row r="13" spans="2:20" s="2" customFormat="1" ht="12.75">
      <c r="B13" s="6"/>
      <c r="C13" s="6"/>
      <c r="E13" s="6"/>
      <c r="F13" s="6"/>
      <c r="G13" s="6"/>
      <c r="J13" s="4"/>
      <c r="K13" s="5"/>
      <c r="O13" s="60"/>
      <c r="P13" s="60"/>
      <c r="Q13" s="58"/>
      <c r="R13" s="60"/>
      <c r="S13" s="58"/>
      <c r="T13" s="58"/>
    </row>
    <row r="14" spans="2:20" s="2" customFormat="1" ht="12.75">
      <c r="B14" s="6"/>
      <c r="C14" s="6"/>
      <c r="E14" s="6"/>
      <c r="F14" s="6"/>
      <c r="G14" s="6"/>
      <c r="J14" s="4"/>
      <c r="K14" s="5"/>
      <c r="O14" s="60"/>
      <c r="P14" s="60"/>
      <c r="Q14" s="58"/>
      <c r="R14" s="60"/>
      <c r="S14" s="58"/>
      <c r="T14" s="58"/>
    </row>
  </sheetData>
  <sheetProtection/>
  <mergeCells count="4">
    <mergeCell ref="A3:K3"/>
    <mergeCell ref="A4:K4"/>
    <mergeCell ref="B6:D6"/>
    <mergeCell ref="E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2009FYHospitalCensusandChargesbyDRG.xls</dc:title>
  <dc:subject>hospital inpatient data</dc:subject>
  <dc:creator>richard ordos</dc:creator>
  <cp:keywords>hospital; inpatient</cp:keywords>
  <dc:description/>
  <cp:lastModifiedBy>Kim James</cp:lastModifiedBy>
  <cp:lastPrinted>2010-09-01T23:15:39Z</cp:lastPrinted>
  <dcterms:created xsi:type="dcterms:W3CDTF">2010-09-01T21:24:23Z</dcterms:created>
  <dcterms:modified xsi:type="dcterms:W3CDTF">2011-07-12T21:03:12Z</dcterms:modified>
  <cp:category>health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